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296" windowWidth="19245" windowHeight="6510" activeTab="0"/>
  </bookViews>
  <sheets>
    <sheet name="tab1" sheetId="1" r:id="rId1"/>
    <sheet name="tab4" sheetId="2" r:id="rId2"/>
    <sheet name="tab8" sheetId="3" r:id="rId3"/>
    <sheet name="tab9" sheetId="4" r:id="rId4"/>
    <sheet name="tab1_0" sheetId="5" r:id="rId5"/>
    <sheet name="tab9_old" sheetId="6" r:id="rId6"/>
  </sheets>
  <definedNames>
    <definedName name="HTML_CodePage" hidden="1">874</definedName>
    <definedName name="HTML_Control" localSheetId="2" hidden="1">{"'Eng'!$A$1:$I$26"}</definedName>
    <definedName name="HTML_Control" localSheetId="3" hidden="1">{"'Eng'!$A$1:$I$26"}</definedName>
    <definedName name="HTML_Control" localSheetId="5" hidden="1">{"'Eng'!$A$1:$I$26"}</definedName>
    <definedName name="HTML_Control" hidden="1">{"'Eng'!$A$1:$I$26"}</definedName>
    <definedName name="HTML_Description" hidden="1">""</definedName>
    <definedName name="HTML_Email" hidden="1">""</definedName>
    <definedName name="HTML_Header" hidden="1">"Eng"</definedName>
    <definedName name="HTML_LastUpdate" hidden="1">"11/6/04"</definedName>
    <definedName name="HTML_LineAfter" hidden="1">FALSE</definedName>
    <definedName name="HTML_LineBefore" hidden="1">FALSE</definedName>
    <definedName name="HTML_Name" hidden="1">"Consult"</definedName>
    <definedName name="HTML_OBDlg2" hidden="1">TRUE</definedName>
    <definedName name="HTML_OBDlg4" hidden="1">TRUE</definedName>
    <definedName name="HTML_OS" hidden="1">0</definedName>
    <definedName name="HTML_PathFile" hidden="1">"C:\WINDOWS\Desktop\MyHTML.htm"</definedName>
    <definedName name="HTML_Title" hidden="1">"Debt2"</definedName>
    <definedName name="_xlnm.Print_Area" localSheetId="0">'tab1'!$A$1:$F$47</definedName>
    <definedName name="_xlnm.Print_Area" localSheetId="4">'tab1_0'!$A$1:$F$51</definedName>
    <definedName name="_xlnm.Print_Area" localSheetId="2">'tab8'!$A$1:$J$66</definedName>
    <definedName name="_xlnm.Print_Titles" localSheetId="2">'tab8'!$1:$5</definedName>
  </definedNames>
  <calcPr fullCalcOnLoad="1"/>
</workbook>
</file>

<file path=xl/sharedStrings.xml><?xml version="1.0" encoding="utf-8"?>
<sst xmlns="http://schemas.openxmlformats.org/spreadsheetml/2006/main" count="422" uniqueCount="305">
  <si>
    <t>1. หนี้ที่รัฐบาลกู้โดยตรง (1.1 + 1.2)</t>
  </si>
  <si>
    <t xml:space="preserve">   1.1 หนี้ต่างประเทศ</t>
  </si>
  <si>
    <t xml:space="preserve">   1.2 หนี้ในประเทศ</t>
  </si>
  <si>
    <t xml:space="preserve">   2.1 หนี้ที่รัฐบาลค้ำประกัน</t>
  </si>
  <si>
    <t xml:space="preserve">        -หนี้ต่างประเทศ</t>
  </si>
  <si>
    <t xml:space="preserve">   2.2 หนี้ที่รัฐบาลไม่ค้ำประกัน</t>
  </si>
  <si>
    <t>ค้ำประกัน</t>
  </si>
  <si>
    <t>ไม่ค้ำประกัน</t>
  </si>
  <si>
    <t>รวม</t>
  </si>
  <si>
    <t>หน่วยงาน</t>
  </si>
  <si>
    <t>การรถไฟแห่งประเทศไทย</t>
  </si>
  <si>
    <t>การทางพิเศษแห่งประเทศไทย</t>
  </si>
  <si>
    <t>รวมทั้งสิ้น</t>
  </si>
  <si>
    <t>กู้โดยตรง</t>
  </si>
  <si>
    <t>จำนวนเงิน</t>
  </si>
  <si>
    <t>ร้อยละ</t>
  </si>
  <si>
    <t>แหล่งเงินกู้</t>
  </si>
  <si>
    <t>เพิ่ม/(ลด)</t>
  </si>
  <si>
    <t>ร้อยละของ GDP</t>
  </si>
  <si>
    <t>(2)</t>
  </si>
  <si>
    <t>(3)</t>
  </si>
  <si>
    <t>หนี้ต่างประเทศ</t>
  </si>
  <si>
    <t>หนี้ในประเทศ</t>
  </si>
  <si>
    <t>ธนาคารออมสิน</t>
  </si>
  <si>
    <t>(4)</t>
  </si>
  <si>
    <t>(3)-(1)</t>
  </si>
  <si>
    <t>องค์การขนส่งมวลชนกรุงเทพ</t>
  </si>
  <si>
    <t xml:space="preserve"> รายการ</t>
  </si>
  <si>
    <t>1. งบชำระหนี้ในประเทศ</t>
  </si>
  <si>
    <t>2. งบชำระหนี้ต่างประเทศ</t>
  </si>
  <si>
    <t>3. รวมงบชำระหนี้ (1+2)</t>
  </si>
  <si>
    <t xml:space="preserve">   - ต้นเงิน</t>
  </si>
  <si>
    <t xml:space="preserve">   - ดอกเบี้ย </t>
  </si>
  <si>
    <t xml:space="preserve">   - ค่าธรรมเนียม </t>
  </si>
  <si>
    <t xml:space="preserve">   - ดอกเบี้ย</t>
  </si>
  <si>
    <t xml:space="preserve">   - ค่าธรรมเนียม</t>
  </si>
  <si>
    <t xml:space="preserve">        (ล้านเหรียญสหรัฐฯ)</t>
  </si>
  <si>
    <t>การรถไฟฟ้าขนส่งมวลชนแห่งประเทศไทย</t>
  </si>
  <si>
    <t>หน่วย : ล้านเหรียญสหรัฐฯ</t>
  </si>
  <si>
    <t xml:space="preserve">        -หนี้ในประเทศ</t>
  </si>
  <si>
    <t>กองทุนหมู่บ้านและชุมชนเมืองแห่งชาติ</t>
  </si>
  <si>
    <t>หน่วย: ล้านบาท</t>
  </si>
  <si>
    <t>หมายเหตุ:</t>
  </si>
  <si>
    <t>การไฟฟ้าส่วนภูมิภาค</t>
  </si>
  <si>
    <t>การไฟฟ้านครหลวง</t>
  </si>
  <si>
    <t>การประปานครหลวง</t>
  </si>
  <si>
    <t>การเคหะแห่งชาติ</t>
  </si>
  <si>
    <t>องค์การสวนยาง</t>
  </si>
  <si>
    <t>การประปาส่วนภูมิภาค</t>
  </si>
  <si>
    <t>การนิคมอุตสาหกรรมแห่งประเทศไทย</t>
  </si>
  <si>
    <t>การท่าเรือแห่งประเทศไทย</t>
  </si>
  <si>
    <t>ธนาคารอาคารสงเคราะห์</t>
  </si>
  <si>
    <t>ธนาคารเพื่อการเกษตรและสหกรณ์การเกษตร</t>
  </si>
  <si>
    <t>ธนาคารเพื่อการส่งออกและนำเข้าแห่งประเทศไทย</t>
  </si>
  <si>
    <t>บรรษัทบริหารสินทรัพย์สถาบันการเงิน</t>
  </si>
  <si>
    <t>1. สถาบันการเงินระหว่างประเทศ</t>
  </si>
  <si>
    <t>1.1 ธนาคารโลก  (IBRD)</t>
  </si>
  <si>
    <t>1.2 ธนาคารพัฒนาเอเซีย (ADB)</t>
  </si>
  <si>
    <t>2. รัฐบาลต่างประเทศ</t>
  </si>
  <si>
    <t>2.1 รัฐบาลสหรัฐอเมริกา  (AID)</t>
  </si>
  <si>
    <t>2.2 ธนาคารเพื่อความร่วมมือระหว่างประเทศแห่งญี่ปุ่น (JBIC)</t>
  </si>
  <si>
    <t>2.3 สถาบันเครดิตเพื่อการบูรณะและพัฒนาแห่งสหพันธ์สาธารณรัฐเยอรมัน (KfW)</t>
  </si>
  <si>
    <t>2.4 อื่นๆ</t>
  </si>
  <si>
    <t>3. ตลาดเงินทุนต่างประเทศ</t>
  </si>
  <si>
    <t>3.1 Syndication (Including swap agreement)</t>
  </si>
  <si>
    <t>3.2 Bonds, Notes, MTN, FRN</t>
  </si>
  <si>
    <t>4. สินเชื่อเพื่อการส่งออก (Export Financing)</t>
  </si>
  <si>
    <t>5. แหล่งเงินกู้อื่นๆ</t>
  </si>
  <si>
    <t>- FIDF 1</t>
  </si>
  <si>
    <t>- FIDF 3</t>
  </si>
  <si>
    <t>4.1 Supplier's Credit</t>
  </si>
  <si>
    <t xml:space="preserve">4.2 Buyer's Credit </t>
  </si>
  <si>
    <t xml:space="preserve">4.3 Bank's Credit </t>
  </si>
  <si>
    <t>สถาบันการบินพลเรือน</t>
  </si>
  <si>
    <t>ลำดับ</t>
  </si>
  <si>
    <t>AERO</t>
  </si>
  <si>
    <t>BMTA</t>
  </si>
  <si>
    <t>BPC</t>
  </si>
  <si>
    <t>CAT</t>
  </si>
  <si>
    <t>CATC</t>
  </si>
  <si>
    <t>DPO</t>
  </si>
  <si>
    <t>EGAT</t>
  </si>
  <si>
    <t>ETA</t>
  </si>
  <si>
    <t>ETO</t>
  </si>
  <si>
    <t>FIO</t>
  </si>
  <si>
    <t>IEAT</t>
  </si>
  <si>
    <t>KCS</t>
  </si>
  <si>
    <t>MEA</t>
  </si>
  <si>
    <t>MRTA</t>
  </si>
  <si>
    <t>MWWA</t>
  </si>
  <si>
    <t>NHA</t>
  </si>
  <si>
    <t>PAT</t>
  </si>
  <si>
    <t>PEA</t>
  </si>
  <si>
    <t>PEPC</t>
  </si>
  <si>
    <t>PEPI</t>
  </si>
  <si>
    <t>PTT</t>
  </si>
  <si>
    <t>PWWA</t>
  </si>
  <si>
    <t>REO</t>
  </si>
  <si>
    <t>SRT</t>
  </si>
  <si>
    <t>TBO</t>
  </si>
  <si>
    <t>THAI</t>
  </si>
  <si>
    <t>TOT</t>
  </si>
  <si>
    <t>TTO</t>
  </si>
  <si>
    <t>TTPC</t>
  </si>
  <si>
    <t>VF</t>
  </si>
  <si>
    <t>EFPO</t>
  </si>
  <si>
    <t>FIDF</t>
  </si>
  <si>
    <t>AMC</t>
  </si>
  <si>
    <t>BAAC</t>
  </si>
  <si>
    <t>EIBT</t>
  </si>
  <si>
    <t>GHB</t>
  </si>
  <si>
    <t>GOSB</t>
  </si>
  <si>
    <t>KTB</t>
  </si>
  <si>
    <t>MLSW</t>
  </si>
  <si>
    <t>RAM</t>
  </si>
  <si>
    <t>SAM</t>
  </si>
  <si>
    <t>SIFC</t>
  </si>
  <si>
    <t>SMC</t>
  </si>
  <si>
    <t>อัตราแลกเปลี่ยนบาทต่อเหรียญสหรัฐ ฯ(อัตรากลาง ณ วันทำการสุดท้ายของเดือน)</t>
  </si>
  <si>
    <t>องค์การอุตสาหกรรมป่าไม้</t>
  </si>
  <si>
    <t>บริษัท ปตท. จำกัด (มหาชน)</t>
  </si>
  <si>
    <t>บริษัท การบินไทย จำกัด (มหาชน)</t>
  </si>
  <si>
    <t>สถาบันบริหารกองทุนพลังงาน</t>
  </si>
  <si>
    <t>ธนาคารกรุงไทย จำกัด (มหาชน)</t>
  </si>
  <si>
    <t>บริษัท บริหารสินทรัพย์สุขุมวิท จำกัด</t>
  </si>
  <si>
    <t>ธนาคารพัฒนาวิสาหกิจขนาดกลางและขนาดย่อมแห่งประเทศไทย</t>
  </si>
  <si>
    <t>บรรษัทตลาดรองสินเชื่อที่อยู่อาศัย</t>
  </si>
  <si>
    <t>3.4 Euro Commercial Paper</t>
  </si>
  <si>
    <t>องค์การส่งเสริมกิจการโคนมแห่งประเทศไทย</t>
  </si>
  <si>
    <t>กองทุนเพื่อการฟื้นฟูและพัฒนาระบบสถาบันการเงิน</t>
  </si>
  <si>
    <t>KGS</t>
  </si>
  <si>
    <t>บริษัท กรุงไทยธุรกิจบริการ จำกัด</t>
  </si>
  <si>
    <t>หัก   ยอดหนี้ SAM ที่ FIDF ได้ชำระตามภาระอาวัล **</t>
  </si>
  <si>
    <t xml:space="preserve">       ยอดหนี้ RAM ที่ FIDF ได้ชำระตามภาระอาวัล **</t>
  </si>
  <si>
    <t xml:space="preserve">      ยอดหนี้ของ IFCT ในส่วนที่ กค.ไม่ได้ค้ำประกัน</t>
  </si>
  <si>
    <t xml:space="preserve">*       </t>
  </si>
  <si>
    <t>**</t>
  </si>
  <si>
    <t>รัฐบาลตั้งงบประมาณชำระคืนเงินต้นและดอกเบี้ย</t>
  </si>
  <si>
    <t>DAD</t>
  </si>
  <si>
    <t>บริษัท บริหารสินทรัพย์รัตนสิน จำกัด</t>
  </si>
  <si>
    <t>บริษัท ไม้อัดไทย จำกัด</t>
  </si>
  <si>
    <t>MOFF</t>
  </si>
  <si>
    <t>3.3 Asset Base Financing</t>
  </si>
  <si>
    <t xml:space="preserve">       -เงินกู้ชดเชยความเสียหายให้แก่กองทุนเพื่อการฟื้นฟูฯ</t>
  </si>
  <si>
    <t xml:space="preserve">       -เงินกู้ตามโครงการช่วยเพิ่มเงินกองทุนชั้นที่ 1 และ 2</t>
  </si>
  <si>
    <t xml:space="preserve">              - ตั๋วเงินคลัง</t>
  </si>
  <si>
    <t xml:space="preserve">              - ตั๋วสัญญาใช้เงิน</t>
  </si>
  <si>
    <t xml:space="preserve">              - พันธบัตร</t>
  </si>
  <si>
    <t xml:space="preserve">              - เงินกู้ระยะสั้น</t>
  </si>
  <si>
    <t xml:space="preserve">    4.1 หนี้ที่รัฐบาลค้ำประกัน </t>
  </si>
  <si>
    <t xml:space="preserve">    4.2 หนี้ที่รัฐบาลไม่ค้ำประกัน</t>
  </si>
  <si>
    <t>(1)</t>
  </si>
  <si>
    <t xml:space="preserve">        </t>
  </si>
  <si>
    <t xml:space="preserve">       -เงินกู้ชดเชยการขาดดุลงบประมาณ และการบริหารหนี้</t>
  </si>
  <si>
    <t>***</t>
  </si>
  <si>
    <t>ดังนั้น จึงยังคงรวมภาระหนี้ในส่วนที่กระทรวงการคลังค้ำประกันไว้</t>
  </si>
  <si>
    <t>รวม (1+2+3+4+5)</t>
  </si>
  <si>
    <t>บริษัท บางจากปิโตรเลียม จำกัด (มหาชน)*****</t>
  </si>
  <si>
    <t>บริษัท ปตท. สำรวจและผลิตปิโตรเลียม จำกัด (มหาชน)*****</t>
  </si>
  <si>
    <t>AOT</t>
  </si>
  <si>
    <t>บริษัท ท่าอากาศยานไทย จำกัด (มหาชน)</t>
  </si>
  <si>
    <t>****</t>
  </si>
  <si>
    <t xml:space="preserve">ประมาณการ GDP </t>
  </si>
  <si>
    <t>1</t>
  </si>
  <si>
    <t>บริษัท วิทยุการบินแห่งประเทศไทย จำกัด</t>
  </si>
  <si>
    <t>บริษัท กสท. โทรคมนาคม จำกัด (มหาชน)</t>
  </si>
  <si>
    <t>การไฟฟ้าฝ่ายผลิตแห่งประเทศไทย</t>
  </si>
  <si>
    <t>องค์การรับส่งสินค้าและพัสดุภัณฑ์****</t>
  </si>
  <si>
    <t>บริษัท กรุงไทย คอมพิวเตอร์เซอร์วิสเซส จำกัด</t>
  </si>
  <si>
    <t>องค์การตลาดเพื่อการเกษตรกร</t>
  </si>
  <si>
    <t>บริษัท ปตท.สผ.อินเตอร์เนชั่นแนล จำกัด</t>
  </si>
  <si>
    <t>องค์การแบตเตอรี่</t>
  </si>
  <si>
    <t>บริษัท ทศท. คอร์เปอร์เรชัน จำกัด (มหาชน)</t>
  </si>
  <si>
    <t>องค์การฟอกหนัง****</t>
  </si>
  <si>
    <t>บริษัท ธนารักษ์พัฒนาสินทรัพย์ จำกัด (ธพส.)</t>
  </si>
  <si>
    <t>2</t>
  </si>
  <si>
    <t>รัฐวิสาหกิจที่เป็นสถาบันการเงิน/สถาบันการเงินเฉพาะกิจ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</si>
  <si>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</si>
  <si>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</si>
  <si>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</si>
  <si>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</si>
  <si>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</si>
  <si>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</si>
  <si>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</si>
  <si>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</si>
  <si>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</si>
  <si>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คงเหลือยอดหนี้ทั้งสิ้น</t>
  </si>
  <si>
    <t xml:space="preserve">       -เงินกู้เพื่อฟื้นฟูและเสริมสร้างความมั่นคงทางเศรษฐกิจ </t>
  </si>
  <si>
    <t xml:space="preserve">    5.1 หนี้ที่รัฐบาลค้ำประกัน </t>
  </si>
  <si>
    <t xml:space="preserve">    5.2 หนี้ที่รัฐบาลไม่ค้ำประกัน</t>
  </si>
  <si>
    <t>PWO</t>
  </si>
  <si>
    <t>องค์การคลังสินค้า</t>
  </si>
  <si>
    <t xml:space="preserve">             หน่วย : ล้านบาท</t>
  </si>
  <si>
    <t>2. หนี้รัฐวิสาหกิจที่ไม่เป็นสถาบันการเงิน (2.1 + 2.2)</t>
  </si>
  <si>
    <t>3. หนี้รัฐวิสาหกิจที่เป็นสถาบันการเงิน (รัฐบาลค้ำประกัน)</t>
  </si>
  <si>
    <t>4. หนี้กองทุนเพื่อการฟื้นฟูฯ  (4.1+4.2)</t>
  </si>
  <si>
    <t>5.  หนี้หน่วยงานอื่นของรัฐ (5.1+5.2)</t>
  </si>
  <si>
    <t>อัตราแลกเปลี่ยนบาทต่อเหรียญสหรัฐฯ(ณ วันทำการสุดท้ายของเดือน)</t>
  </si>
  <si>
    <t>-</t>
  </si>
  <si>
    <t xml:space="preserve">            - FIDF 1</t>
  </si>
  <si>
    <t xml:space="preserve">            - FIDF 3</t>
  </si>
  <si>
    <t xml:space="preserve">       - เงินกู้เพื่อนำเข้ากองทุนส่งเสริมการประกันภัย</t>
  </si>
  <si>
    <t xml:space="preserve">       - เงินกู้เพื่อวางระบบบริหารจัดการน้ำ</t>
  </si>
  <si>
    <t>รัฐวิสาหกิจที่ไม่ใช่สถาบันการเงิน</t>
  </si>
  <si>
    <t>NEDA</t>
  </si>
  <si>
    <t xml:space="preserve">สำนักงานความร่วมมือพัฒนาเศรษฐกิจกับประเทศเพื่อนบ้าน </t>
  </si>
  <si>
    <t>เปลี่ยนสถานะเจ้าหนี้จาก KTB (ธนาคาร กรุงไทย จำกัด (มหาชน)) และ UOBR (ธนาคาร ยูโอบี รัตนสิน จำกัด (มหาชน))  เป็น FIDF ซึ่งถือเป็นส่วนหนึ่งของหนี้สิน FIDF และได้นับรวมอยู่ในหนี้สาธารณะแล้ว</t>
  </si>
  <si>
    <t xml:space="preserve">ปัจจุบันได้ควบรวมกับธนาคารทหารไทย จำกัด แต่เนื่องจากหนี้ดังกล่าวเดิมเป็นของบรรษัทเงินทุนอุตสาหกรรมแห่งประเทศไทย และกระทรวงการคลังยังมีภาระค้ำประกันหนี้บางส่วนอยู่ </t>
  </si>
  <si>
    <t>ไม่ถือเป็นรัฐวิสาหกิจตามความหมายของ พ.ร.บ. การบริหารหนี้สาธารณะ พ.ศ. 2548 และที่แก้ไขเพิ่มเติม</t>
  </si>
  <si>
    <t xml:space="preserve">  ต.ค.55</t>
  </si>
  <si>
    <t>ตารางที่ 9 รายงานภาระหนี้เงินกู้ของรัฐบาลที่ครบกำหนดชำระโดยใช้จ่ายจากเงินงบประมาณ ประจำปีงบประมาณ พ.ศ. 2556</t>
  </si>
  <si>
    <t xml:space="preserve">  พ.ย.55</t>
  </si>
  <si>
    <t xml:space="preserve">  ธ.ค.55</t>
  </si>
  <si>
    <t xml:space="preserve">  ม.ค.56</t>
  </si>
  <si>
    <t xml:space="preserve">  ก.พ.56</t>
  </si>
  <si>
    <t xml:space="preserve"> มี.ค.56</t>
  </si>
  <si>
    <t xml:space="preserve"> เม.ย.56</t>
  </si>
  <si>
    <t xml:space="preserve"> พ.ค.56</t>
  </si>
  <si>
    <t xml:space="preserve"> มิ.ย.56</t>
  </si>
  <si>
    <t xml:space="preserve"> ก.ค.56</t>
  </si>
  <si>
    <t xml:space="preserve"> ส.ค.56</t>
  </si>
  <si>
    <t xml:space="preserve"> ก.ย.56</t>
  </si>
  <si>
    <t>งบประมาณที่ได้รับ</t>
  </si>
  <si>
    <r>
      <t xml:space="preserve">       - เงินกู้เพื่อปรับโครงสร้างหนี้ต่างประเทศที่กระทรวงการคลังค้ำประกัน </t>
    </r>
    <r>
      <rPr>
        <vertAlign val="superscript"/>
        <sz val="16"/>
        <rFont val="TH SarabunPSK"/>
        <family val="2"/>
      </rPr>
      <t>4</t>
    </r>
  </si>
  <si>
    <t xml:space="preserve">       - เงินกู้ให้กู้ต่อ</t>
  </si>
  <si>
    <t xml:space="preserve">    1.4 หนี้เงินกู้ล่วงหน้าเพื่อปรับโครงสร้างหนี้</t>
  </si>
  <si>
    <t xml:space="preserve">       - เงินกู้ DPL (กู้ทดแทน)</t>
  </si>
  <si>
    <t xml:space="preserve">            -หนี้เงินกู้เพื่อชดเชยการขาดดุลงบประมาณ</t>
  </si>
  <si>
    <t xml:space="preserve">            -หนี้เงินกู้เพื่อชดเชยความเสียหายให้แก่กองทุนเพื่อการฟื้นฟูฯ</t>
  </si>
  <si>
    <t xml:space="preserve">     3.1 หนี้ต่างประเทศ</t>
  </si>
  <si>
    <t xml:space="preserve">     3.2 หนี้ในประเทศ</t>
  </si>
  <si>
    <t xml:space="preserve">   1.3 หนี้ที่รัฐกู้เพื่อชดเชยความเสียหายให้แก่กองทุนเพื่อการฟื้นฟูฯ</t>
  </si>
  <si>
    <t xml:space="preserve">  ต.ค.56</t>
  </si>
  <si>
    <t xml:space="preserve">  พ.ย.56</t>
  </si>
  <si>
    <t xml:space="preserve">  ธ.ค.56</t>
  </si>
  <si>
    <t xml:space="preserve">  ม.ค.57</t>
  </si>
  <si>
    <t>ตารางที่ 9 รายงานภาระหนี้เงินกู้ของรัฐบาลที่ครบกำหนดชำระโดยใช้จ่ายจากเงินงบประมาณ ประจำปีงบประมาณ พ.ศ. 2557</t>
  </si>
  <si>
    <t xml:space="preserve">  ก.พ.57</t>
  </si>
  <si>
    <t xml:space="preserve"> มี.ค.57</t>
  </si>
  <si>
    <t xml:space="preserve"> เม.ย.57</t>
  </si>
  <si>
    <t xml:space="preserve"> พ.ค.57</t>
  </si>
  <si>
    <t xml:space="preserve"> มิ.ย.57</t>
  </si>
  <si>
    <t xml:space="preserve"> ก.ค.57</t>
  </si>
  <si>
    <t xml:space="preserve"> ส.ค.57</t>
  </si>
  <si>
    <t xml:space="preserve"> ก.ย.57</t>
  </si>
  <si>
    <t>หมายเหตุ :</t>
  </si>
  <si>
    <t>1.  ตั้งแต่เดือน ต.ค. 56 หนี้ที่ไม่ได้บริหารความเสี่ยง คำนวณอัตราแลกเปลี่ยนเงินตราต่างประเทศของธนาคารแห่งประเทศไทย เป็นอัตราถัวเฉลี่ยขาย ณ วันทำการสุดท้ายของเดือน</t>
  </si>
  <si>
    <t>2. สำนักนโยบายและแผนปรับวิธีคำนวณ GDP ตามแถลงข่าวรายงานเดือนหนี้สาธารณะ เดือน ต.ค. 56</t>
  </si>
  <si>
    <t>OCSF</t>
  </si>
  <si>
    <t>สำนักงานกองทุนอ้อยและน้ำตาลทราย</t>
  </si>
  <si>
    <t>UP</t>
  </si>
  <si>
    <t>มหาวิทยาลัยพะเยา</t>
  </si>
  <si>
    <t>TMB</t>
  </si>
  <si>
    <t>ธนาคารทหารไทย (IFCT)</t>
  </si>
  <si>
    <t>รายการเงินกู้</t>
  </si>
  <si>
    <t xml:space="preserve">   1.1 หนี้ต่างประเทศ (*)</t>
  </si>
  <si>
    <t xml:space="preserve">       (ล้านเหรียญสหรัฐฯ)</t>
  </si>
  <si>
    <t xml:space="preserve">              - พันธบัตร </t>
  </si>
  <si>
    <t xml:space="preserve">       -เงินกู้เพื่อนำเข้ากองทุนส่งเสริมการประกันภัยพิบัติ</t>
  </si>
  <si>
    <t xml:space="preserve">       -เงินกู้สำหรับโครงการเพื่อการวางระบบบริหารจัดการน้ำ ฯ</t>
  </si>
  <si>
    <t xml:space="preserve">       -เงินกู้เพื่อรัฐวิสาหกิจกู้ต่อ</t>
  </si>
  <si>
    <t xml:space="preserve">       - เงินกู้เพื่อใช้ในการดำเนินโครงการเงินกู้ DPL</t>
  </si>
  <si>
    <t xml:space="preserve">           (ล้านเหรียญสหรัฐฯ)</t>
  </si>
  <si>
    <t xml:space="preserve">          (ล้านเหรียญสหรัฐฯ)</t>
  </si>
  <si>
    <t>5.  หนี้หน่วยงานอื่นของรัฐ (5.1+5.2)*</t>
  </si>
  <si>
    <t xml:space="preserve">    5.2 หนี้ที่รัฐบาลไม่ค้ำประกัน </t>
  </si>
  <si>
    <t>อัตราแลกเปลี่ยนบาทต่อเหรียญสหรัฐฯ (ณ วันทำการสุดท้ายของเดือน)</t>
  </si>
  <si>
    <t xml:space="preserve">2.   สบน. ได้ปรับวิธีการคำนวณ GDP ในแต่ละเดือน เพื่อให้สัดส่วน Debt/GDP สะท้อนค่าที่ใกล้เคียงความเป็นจริงที่สุด โดย คำนวณ GDP 
</t>
  </si>
  <si>
    <t xml:space="preserve">     ตามวิธีการคำนวณของสำนักนโยบายและแผน</t>
  </si>
  <si>
    <t xml:space="preserve">3.   การคำนวณหนี้ต่างประเทศ ใช้อัตราแลกเปลี่ยนเงินตราต่างประเทศของธนาคารแห่งประเทศไทย อัตราถัวเฉลี่ยขาย ณ วันทำการวันทำการสุดท้ายของเดือน </t>
  </si>
  <si>
    <t>4.   ตัวเลขในตารางเป็นตัวเลขเบื้องต้น (Preliminary) และไม่รวมหนี้ของ SPV จำนวน 22,499.90 ล้านบาท ที่รัฐบาลมีภาระผูกพันต้องจ่ายภายใต้สัญญา</t>
  </si>
  <si>
    <t xml:space="preserve">     เช่าพื้นที่อาคาร สัญญาบริการจัดหาเฟอร์นิเจอร์ และสัญญาโอนสิทธิเรียกร้องของโครงการศูนย์ราชการกรุงเทพมหานคร  ถนนแจ้งวัฒนะ</t>
  </si>
  <si>
    <t>5.   ไม่รวมหนี้ค้างชำระ (Over Due) ของ TAMC ในเดือน  ตุลาคม 2554 - พฤษภาคม 2555 จำนวนทั้งสิ้น 15,557.86 ล้านบาท เนื่องจากเป็นสถาบันการเงิน</t>
  </si>
  <si>
    <t xml:space="preserve">     และค้ำประกันโดย FIDF</t>
  </si>
  <si>
    <t>หนี้ของรัฐบาล (1.1+1.2+1.3+1.4)</t>
  </si>
  <si>
    <t xml:space="preserve">    และหนี้ที่มีการบริหารความเสี่ยงโดยแปลงเป็นสกุลเงินบาท ใช้อัตราแลกเปลี่ยน ณ วันที่ทำการบริหารความเสี่ยง </t>
  </si>
  <si>
    <t xml:space="preserve">   </t>
  </si>
  <si>
    <t>1. ตัวเลขหนี้ของรัฐวิสาหกิจที่รัฐบาลไม่ค้ำประกัน ไม่รวมตัวเลขของรัฐวิสาหกิจที่เป็นสถาบันการเงิน</t>
  </si>
  <si>
    <t>ตารางที่ 9 รายงานภาระหนี้เงินกู้ของรัฐบาลที่ครบกำหนดชำระโดยใช้จ่ายจากเงินงบประมาณ ประจำปีงบประมาณ พ.ศ. 2558</t>
  </si>
  <si>
    <t xml:space="preserve">  ต.ค.57</t>
  </si>
  <si>
    <t xml:space="preserve">  พ.ย.57</t>
  </si>
  <si>
    <t xml:space="preserve">  ธ.ค.57</t>
  </si>
  <si>
    <t xml:space="preserve">  ม.ค.58</t>
  </si>
  <si>
    <t xml:space="preserve">  ก.พ.58</t>
  </si>
  <si>
    <t xml:space="preserve"> มี.ค.58</t>
  </si>
  <si>
    <t xml:space="preserve"> เม.ย.58</t>
  </si>
  <si>
    <t xml:space="preserve"> พ.ค.58</t>
  </si>
  <si>
    <t xml:space="preserve"> มิ.ย.58</t>
  </si>
  <si>
    <t xml:space="preserve"> ก.ค.58</t>
  </si>
  <si>
    <t xml:space="preserve"> ส.ค.58</t>
  </si>
  <si>
    <t xml:space="preserve"> ก.ย.58</t>
  </si>
  <si>
    <t xml:space="preserve">              - เงินกู้ระยะสั้น /R-Bill</t>
  </si>
  <si>
    <t>BAM</t>
  </si>
  <si>
    <t>บริษัท บริหารสินทรัพย์ กรุงเทพพาณิชย์ จำกัด</t>
  </si>
  <si>
    <t>สำนักงานธนานุเคราะห์  (กู้โดยกระทรวง พม.)</t>
  </si>
  <si>
    <t>12</t>
  </si>
  <si>
    <t>หน่วยงานของรัฐ</t>
  </si>
  <si>
    <t>พ.ค. 2558</t>
  </si>
  <si>
    <t xml:space="preserve">              - R-BILL</t>
  </si>
  <si>
    <t>มิ.ย. 2558</t>
  </si>
  <si>
    <t>1.   GDP ปี 2557 เท่ากับ 13,148.6 พันล้านบาท และประมาณการ GDP 2558 เท่ากับ 13,635.1 พันล้านบาท (สศช. ณ 18 พ.ค. 2558)</t>
  </si>
  <si>
    <t xml:space="preserve">     หากหนี้ต่างประเทศที่มีการบริหารความเสี่ยงโดยการแปลงหนี้สกุลเงินบาท ใช้อัตราแลกเปลี่ยน ที่ทำการบริหารความเสี่ยง </t>
  </si>
  <si>
    <t>ตารางที่ 1 หนี้สาธารณะคงค้าง ณ 31 พฤษภาคม 2558 และ 30 มิถุนายน 2558</t>
  </si>
  <si>
    <t>ตารางที่ 4 สรุปหนี้ต่างประเทศคงค้างแยกประเภทตามแหล่งเงินกู้ ณ วันที่ 30 มิถุนายน 2558</t>
  </si>
  <si>
    <t>ตารางที่ 8  หนี้คงค้างของรัฐวิสาหกิจ และหน่วยงานอื่นของรัฐ  ณ วันที่ 30 มิถุนายน 2558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</si>
</sst>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000_);_(* \(#,##0.0000\);_(* &quot;-&quot;??_);_(@_)"/>
    <numFmt numFmtId="200" formatCode="_(* #,##0.000000_);_(* \(#,##0.000000\);_(* &quot;-&quot;??_);_(@_)"/>
    <numFmt numFmtId="201" formatCode="\(#,##0.00\)"/>
    <numFmt numFmtId="202" formatCode="#,##0.0;\-#,##0.0;&quot;-  &quot;"/>
    <numFmt numFmtId="203" formatCode="#,##0.00&quot; F&quot;_);[Red]\(#,##0.00&quot; F&quot;\)"/>
    <numFmt numFmtId="204" formatCode="#,##0&quot; $&quot;;[Red]\-#,##0&quot; $&quot;"/>
    <numFmt numFmtId="205" formatCode="#,##0.0_);\(#,##0.0\)"/>
    <numFmt numFmtId="206" formatCode="#,##0.00&quot; $&quot;;\-#,##0.00&quot; $&quot;"/>
    <numFmt numFmtId="207" formatCode="#,##0&quot; $&quot;;\-#,##0&quot; $&quot;"/>
    <numFmt numFmtId="208" formatCode="\A&quot;$&quot;#,##0_);\(\A&quot;$&quot;#,##0\)"/>
    <numFmt numFmtId="209" formatCode="m/d"/>
    <numFmt numFmtId="210" formatCode="0.0000000000"/>
    <numFmt numFmtId="211" formatCode="_(* #,##0.00_);_(* \(#,##0.00\);_(* &quot;-&quot;????_);_(@_)"/>
    <numFmt numFmtId="212" formatCode="0.0000"/>
    <numFmt numFmtId="213" formatCode="#,##0.00_ ;\-#,##0.00\ "/>
    <numFmt numFmtId="214" formatCode="#,##0.0000"/>
  </numFmts>
  <fonts count="92">
    <font>
      <sz val="14"/>
      <name val="Cordia New"/>
      <family val="0"/>
    </font>
    <font>
      <sz val="11"/>
      <color indexed="8"/>
      <name val="Tahoma"/>
      <family val="2"/>
    </font>
    <font>
      <sz val="16"/>
      <name val="DilleniaUPC"/>
      <family val="1"/>
    </font>
    <font>
      <b/>
      <sz val="16"/>
      <name val="DilleniaUPC"/>
      <family val="1"/>
    </font>
    <font>
      <b/>
      <sz val="16"/>
      <color indexed="8"/>
      <name val="DilleniaUPC"/>
      <family val="1"/>
    </font>
    <font>
      <b/>
      <sz val="15"/>
      <name val="DilleniaUPC"/>
      <family val="1"/>
    </font>
    <font>
      <b/>
      <sz val="18"/>
      <name val="DilleniaUPC"/>
      <family val="1"/>
    </font>
    <font>
      <b/>
      <sz val="14"/>
      <name val="DilleniaUPC"/>
      <family val="1"/>
    </font>
    <font>
      <b/>
      <sz val="22"/>
      <name val="DilleniaUPC"/>
      <family val="1"/>
    </font>
    <font>
      <sz val="18"/>
      <name val="DilleniaUPC"/>
      <family val="1"/>
    </font>
    <font>
      <sz val="14"/>
      <name val="DilleniaUPC"/>
      <family val="1"/>
    </font>
    <font>
      <b/>
      <u val="single"/>
      <sz val="15.7"/>
      <name val="DilleniaUPC"/>
      <family val="1"/>
    </font>
    <font>
      <b/>
      <sz val="20"/>
      <name val="DilleniaUPC"/>
      <family val="1"/>
    </font>
    <font>
      <b/>
      <u val="single"/>
      <sz val="16"/>
      <name val="DilleniaUPC"/>
      <family val="1"/>
    </font>
    <font>
      <u val="single"/>
      <sz val="14"/>
      <name val="DilleniaUPC"/>
      <family val="1"/>
    </font>
    <font>
      <sz val="16"/>
      <name val="Cordia New"/>
      <family val="2"/>
    </font>
    <font>
      <sz val="10"/>
      <name val="Helv"/>
      <family val="0"/>
    </font>
    <font>
      <sz val="8"/>
      <name val="Times New Roman"/>
      <family val="1"/>
    </font>
    <font>
      <sz val="10"/>
      <name val="Arial"/>
      <family val="2"/>
    </font>
    <font>
      <sz val="10"/>
      <name val="MS Serif"/>
      <family val="1"/>
    </font>
    <font>
      <sz val="14"/>
      <name val="AngsanaUPC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2"/>
      <name val="Helv"/>
      <family val="0"/>
    </font>
    <font>
      <sz val="12"/>
      <color indexed="9"/>
      <name val="Helv"/>
      <family val="0"/>
    </font>
    <font>
      <sz val="10"/>
      <name val="MS Sans Serif"/>
      <family val="2"/>
    </font>
    <font>
      <sz val="10"/>
      <name val="Tms Rmn"/>
      <family val="0"/>
    </font>
    <font>
      <sz val="8"/>
      <name val="Wingdings"/>
      <family val="0"/>
    </font>
    <font>
      <sz val="8"/>
      <name val="MS Sans Serif"/>
      <family val="2"/>
    </font>
    <font>
      <b/>
      <sz val="8"/>
      <color indexed="8"/>
      <name val="Helv"/>
      <family val="0"/>
    </font>
    <font>
      <sz val="11"/>
      <name val="–พ’ฉ"/>
      <family val="0"/>
    </font>
    <font>
      <sz val="20"/>
      <color indexed="8"/>
      <name val="DilleniaUPC"/>
      <family val="1"/>
    </font>
    <font>
      <b/>
      <sz val="17"/>
      <name val="DilleniaUPC"/>
      <family val="1"/>
    </font>
    <font>
      <sz val="17"/>
      <name val="DilleniaUPC"/>
      <family val="1"/>
    </font>
    <font>
      <sz val="22"/>
      <name val="DilleniaUPC"/>
      <family val="1"/>
    </font>
    <font>
      <sz val="8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imes New Roman"/>
      <family val="1"/>
    </font>
    <font>
      <vertAlign val="superscript"/>
      <sz val="16"/>
      <name val="TH SarabunPSK"/>
      <family val="2"/>
    </font>
    <font>
      <b/>
      <sz val="16"/>
      <name val="Browallia New"/>
      <family val="2"/>
    </font>
    <font>
      <sz val="16"/>
      <name val="Browallia New"/>
      <family val="2"/>
    </font>
    <font>
      <sz val="4"/>
      <color indexed="8"/>
      <name val="Cordia New"/>
      <family val="0"/>
    </font>
    <font>
      <b/>
      <sz val="3"/>
      <color indexed="8"/>
      <name val="Cordia New"/>
      <family val="0"/>
    </font>
    <font>
      <b/>
      <sz val="1.75"/>
      <color indexed="8"/>
      <name val="Cordia New"/>
      <family val="0"/>
    </font>
    <font>
      <b/>
      <sz val="3.5"/>
      <color indexed="8"/>
      <name val="Cordia New"/>
      <family val="0"/>
    </font>
    <font>
      <sz val="30"/>
      <color indexed="8"/>
      <name val="Cordia New"/>
      <family val="0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u val="single"/>
      <sz val="14"/>
      <color indexed="12"/>
      <name val="Cordia New"/>
      <family val="0"/>
    </font>
    <font>
      <u val="single"/>
      <sz val="14"/>
      <color indexed="20"/>
      <name val="Cordia New"/>
      <family val="0"/>
    </font>
    <font>
      <b/>
      <sz val="3"/>
      <color indexed="8"/>
      <name val="CordiaUPC"/>
      <family val="0"/>
    </font>
    <font>
      <b/>
      <sz val="3.75"/>
      <color indexed="8"/>
      <name val="CordiaUPC"/>
      <family val="0"/>
    </font>
    <font>
      <b/>
      <sz val="25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hair"/>
      <right/>
      <top style="thin"/>
      <bottom style="hair"/>
    </border>
    <border>
      <left/>
      <right style="thin"/>
      <top/>
      <bottom style="hair"/>
    </border>
    <border>
      <left style="medium"/>
      <right style="thick"/>
      <top style="medium"/>
      <bottom/>
    </border>
    <border>
      <left/>
      <right/>
      <top style="medium"/>
      <bottom/>
    </border>
    <border>
      <left style="thick"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medium"/>
      <bottom style="thin"/>
    </border>
    <border>
      <left style="medium"/>
      <right style="thick"/>
      <top/>
      <bottom style="thick"/>
    </border>
    <border>
      <left/>
      <right/>
      <top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/>
    </border>
    <border>
      <left style="thin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/>
      <top/>
      <bottom/>
    </border>
    <border>
      <left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/>
      <top style="medium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/>
      <bottom style="thin"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>
        <color indexed="8"/>
      </left>
      <right style="thin">
        <color indexed="8"/>
      </right>
      <top/>
      <bottom/>
    </border>
  </borders>
  <cellStyleXfs count="2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6" fillId="0" borderId="0">
      <alignment/>
      <protection locked="0"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73" fillId="26" borderId="0" applyNumberFormat="0" applyBorder="0" applyAlignment="0" applyProtection="0"/>
    <xf numFmtId="200" fontId="18" fillId="0" borderId="0" applyFill="0" applyBorder="0" applyAlignment="0">
      <protection/>
    </xf>
    <xf numFmtId="200" fontId="18" fillId="0" borderId="0" applyFill="0" applyBorder="0" applyAlignment="0">
      <protection/>
    </xf>
    <xf numFmtId="200" fontId="18" fillId="0" borderId="0" applyFill="0" applyBorder="0" applyAlignment="0">
      <protection/>
    </xf>
    <xf numFmtId="200" fontId="18" fillId="0" borderId="0" applyFill="0" applyBorder="0" applyAlignment="0">
      <protection/>
    </xf>
    <xf numFmtId="200" fontId="18" fillId="0" borderId="0" applyFill="0" applyBorder="0" applyAlignment="0">
      <protection/>
    </xf>
    <xf numFmtId="200" fontId="18" fillId="0" borderId="0" applyFill="0" applyBorder="0" applyAlignment="0">
      <protection/>
    </xf>
    <xf numFmtId="200" fontId="18" fillId="0" borderId="0" applyFill="0" applyBorder="0" applyAlignment="0">
      <protection/>
    </xf>
    <xf numFmtId="200" fontId="18" fillId="0" borderId="0" applyFill="0" applyBorder="0" applyAlignment="0">
      <protection/>
    </xf>
    <xf numFmtId="200" fontId="18" fillId="0" borderId="0" applyFill="0" applyBorder="0" applyAlignment="0">
      <protection/>
    </xf>
    <xf numFmtId="200" fontId="18" fillId="0" borderId="0" applyFill="0" applyBorder="0" applyAlignment="0">
      <protection/>
    </xf>
    <xf numFmtId="0" fontId="74" fillId="27" borderId="1" applyNumberFormat="0" applyAlignment="0" applyProtection="0"/>
    <xf numFmtId="0" fontId="75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38" fontId="22" fillId="30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82" fillId="0" borderId="0" applyNumberFormat="0" applyFill="0" applyBorder="0" applyAlignment="0" applyProtection="0"/>
    <xf numFmtId="0" fontId="83" fillId="31" borderId="1" applyNumberFormat="0" applyAlignment="0" applyProtection="0"/>
    <xf numFmtId="10" fontId="22" fillId="32" borderId="9" applyNumberFormat="0" applyBorder="0" applyAlignment="0" applyProtection="0"/>
    <xf numFmtId="205" fontId="25" fillId="33" borderId="0">
      <alignment/>
      <protection/>
    </xf>
    <xf numFmtId="0" fontId="84" fillId="0" borderId="10" applyNumberFormat="0" applyFill="0" applyAlignment="0" applyProtection="0"/>
    <xf numFmtId="205" fontId="26" fillId="34" borderId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5" fillId="3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6" borderId="11" applyNumberFormat="0" applyFont="0" applyAlignment="0" applyProtection="0"/>
    <xf numFmtId="0" fontId="86" fillId="27" borderId="12" applyNumberFormat="0" applyAlignment="0" applyProtection="0"/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87" fontId="28" fillId="0" borderId="0">
      <alignment/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206" fontId="20" fillId="0" borderId="0" applyNumberFormat="0" applyFill="0" applyBorder="0" applyAlignment="0" applyProtection="0"/>
    <xf numFmtId="206" fontId="20" fillId="0" borderId="0" applyNumberFormat="0" applyFill="0" applyBorder="0" applyAlignment="0" applyProtection="0"/>
    <xf numFmtId="206" fontId="20" fillId="0" borderId="0" applyNumberFormat="0" applyFill="0" applyBorder="0" applyAlignment="0" applyProtection="0"/>
    <xf numFmtId="206" fontId="20" fillId="0" borderId="0" applyNumberFormat="0" applyFill="0" applyBorder="0" applyAlignment="0" applyProtection="0"/>
    <xf numFmtId="206" fontId="20" fillId="0" borderId="0" applyNumberFormat="0" applyFill="0" applyBorder="0" applyAlignment="0" applyProtection="0"/>
    <xf numFmtId="206" fontId="20" fillId="0" borderId="0" applyNumberFormat="0" applyFill="0" applyBorder="0" applyAlignment="0" applyProtection="0"/>
    <xf numFmtId="206" fontId="20" fillId="0" borderId="0" applyNumberFormat="0" applyFill="0" applyBorder="0" applyAlignment="0" applyProtection="0"/>
    <xf numFmtId="206" fontId="20" fillId="0" borderId="0" applyNumberFormat="0" applyFill="0" applyBorder="0" applyAlignment="0" applyProtection="0"/>
    <xf numFmtId="206" fontId="20" fillId="0" borderId="0" applyNumberFormat="0" applyFill="0" applyBorder="0" applyAlignment="0" applyProtection="0"/>
    <xf numFmtId="206" fontId="20" fillId="0" borderId="0" applyNumberFormat="0" applyFill="0" applyBorder="0" applyAlignment="0" applyProtection="0"/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18" fillId="0" borderId="0">
      <alignment/>
      <protection/>
    </xf>
    <xf numFmtId="40" fontId="31" fillId="0" borderId="0" applyBorder="0">
      <alignment horizontal="right"/>
      <protection/>
    </xf>
    <xf numFmtId="0" fontId="87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89" fillId="0" borderId="0" applyNumberFormat="0" applyFill="0" applyBorder="0" applyAlignment="0" applyProtection="0"/>
    <xf numFmtId="0" fontId="18" fillId="0" borderId="0" applyFont="0" applyFill="0" applyBorder="0" applyAlignment="0" applyProtection="0"/>
    <xf numFmtId="207" fontId="2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38" fontId="2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18" fillId="0" borderId="0" applyFont="0" applyFill="0" applyBorder="0" applyAlignment="0" applyProtection="0"/>
    <xf numFmtId="208" fontId="20" fillId="0" borderId="0" applyFont="0" applyFill="0" applyBorder="0" applyAlignment="0" applyProtection="0"/>
    <xf numFmtId="0" fontId="18" fillId="0" borderId="0">
      <alignment/>
      <protection/>
    </xf>
  </cellStyleXfs>
  <cellXfs count="5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 quotePrefix="1">
      <alignment horizontal="left" vertical="center"/>
    </xf>
    <xf numFmtId="194" fontId="2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" vertical="center"/>
    </xf>
    <xf numFmtId="194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194" fontId="2" fillId="0" borderId="0" xfId="63" applyFont="1" applyAlignment="1">
      <alignment/>
    </xf>
    <xf numFmtId="194" fontId="10" fillId="0" borderId="0" xfId="63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11" fillId="0" borderId="0" xfId="63" applyNumberFormat="1" applyFont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4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20" xfId="0" applyFont="1" applyBorder="1" applyAlignment="1">
      <alignment horizontal="left" vertical="center" indent="2"/>
    </xf>
    <xf numFmtId="2" fontId="9" fillId="0" borderId="20" xfId="0" applyNumberFormat="1" applyFont="1" applyBorder="1" applyAlignment="1">
      <alignment horizontal="left" vertical="center" indent="2"/>
    </xf>
    <xf numFmtId="49" fontId="2" fillId="0" borderId="19" xfId="0" applyNumberFormat="1" applyFont="1" applyBorder="1" applyAlignment="1">
      <alignment horizontal="left" vertical="center" indent="5"/>
    </xf>
    <xf numFmtId="4" fontId="2" fillId="0" borderId="0" xfId="63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21" xfId="63" applyNumberFormat="1" applyFont="1" applyBorder="1" applyAlignment="1" quotePrefix="1">
      <alignment horizontal="center" vertical="center"/>
    </xf>
    <xf numFmtId="4" fontId="3" fillId="0" borderId="0" xfId="0" applyNumberFormat="1" applyFont="1" applyAlignment="1">
      <alignment/>
    </xf>
    <xf numFmtId="4" fontId="2" fillId="0" borderId="0" xfId="63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94" fontId="15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6" fillId="0" borderId="22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vertical="center" shrinkToFit="1"/>
    </xf>
    <xf numFmtId="43" fontId="10" fillId="0" borderId="0" xfId="0" applyNumberFormat="1" applyFont="1" applyBorder="1" applyAlignment="1">
      <alignment vertical="center"/>
    </xf>
    <xf numFmtId="4" fontId="10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201" fontId="10" fillId="0" borderId="0" xfId="0" applyNumberFormat="1" applyFont="1" applyAlignment="1">
      <alignment/>
    </xf>
    <xf numFmtId="210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94" fontId="36" fillId="0" borderId="0" xfId="0" applyNumberFormat="1" applyFont="1" applyAlignment="1">
      <alignment/>
    </xf>
    <xf numFmtId="202" fontId="2" fillId="0" borderId="0" xfId="0" applyNumberFormat="1" applyFont="1" applyFill="1" applyBorder="1" applyAlignment="1">
      <alignment/>
    </xf>
    <xf numFmtId="0" fontId="18" fillId="0" borderId="0" xfId="223">
      <alignment/>
      <protection/>
    </xf>
    <xf numFmtId="4" fontId="18" fillId="0" borderId="0" xfId="223" applyNumberFormat="1">
      <alignment/>
      <protection/>
    </xf>
    <xf numFmtId="39" fontId="2" fillId="0" borderId="0" xfId="0" applyNumberFormat="1" applyFont="1" applyAlignment="1">
      <alignment/>
    </xf>
    <xf numFmtId="194" fontId="10" fillId="0" borderId="0" xfId="0" applyNumberFormat="1" applyFont="1" applyBorder="1" applyAlignment="1">
      <alignment horizontal="right" vertical="center"/>
    </xf>
    <xf numFmtId="4" fontId="2" fillId="38" borderId="0" xfId="0" applyNumberFormat="1" applyFont="1" applyFill="1" applyBorder="1" applyAlignment="1">
      <alignment/>
    </xf>
    <xf numFmtId="0" fontId="8" fillId="0" borderId="0" xfId="0" applyFont="1" applyAlignment="1">
      <alignment horizontal="left" vertical="center"/>
    </xf>
    <xf numFmtId="3" fontId="1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94" fontId="6" fillId="0" borderId="21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0" fontId="38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38" fillId="0" borderId="17" xfId="0" applyFont="1" applyBorder="1" applyAlignment="1">
      <alignment horizontal="center" vertical="center"/>
    </xf>
    <xf numFmtId="4" fontId="38" fillId="0" borderId="17" xfId="0" applyNumberFormat="1" applyFont="1" applyBorder="1" applyAlignment="1">
      <alignment horizontal="right" vertical="center"/>
    </xf>
    <xf numFmtId="194" fontId="39" fillId="0" borderId="0" xfId="221" applyFont="1" applyAlignment="1">
      <alignment/>
    </xf>
    <xf numFmtId="0" fontId="38" fillId="0" borderId="17" xfId="0" applyFont="1" applyBorder="1" applyAlignment="1">
      <alignment horizontal="right" vertical="center"/>
    </xf>
    <xf numFmtId="4" fontId="39" fillId="0" borderId="27" xfId="0" applyNumberFormat="1" applyFont="1" applyBorder="1" applyAlignment="1">
      <alignment horizontal="center" vertical="center"/>
    </xf>
    <xf numFmtId="4" fontId="38" fillId="0" borderId="2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vertical="center"/>
    </xf>
    <xf numFmtId="4" fontId="38" fillId="0" borderId="28" xfId="0" applyNumberFormat="1" applyFont="1" applyBorder="1" applyAlignment="1">
      <alignment horizontal="right" wrapText="1"/>
    </xf>
    <xf numFmtId="0" fontId="38" fillId="0" borderId="0" xfId="0" applyFont="1" applyAlignment="1">
      <alignment/>
    </xf>
    <xf numFmtId="0" fontId="38" fillId="0" borderId="19" xfId="0" applyFont="1" applyBorder="1" applyAlignment="1">
      <alignment vertical="center"/>
    </xf>
    <xf numFmtId="4" fontId="38" fillId="0" borderId="20" xfId="0" applyNumberFormat="1" applyFont="1" applyFill="1" applyBorder="1" applyAlignment="1">
      <alignment/>
    </xf>
    <xf numFmtId="4" fontId="38" fillId="0" borderId="20" xfId="0" applyNumberFormat="1" applyFont="1" applyBorder="1" applyAlignment="1">
      <alignment horizontal="right" wrapText="1"/>
    </xf>
    <xf numFmtId="0" fontId="39" fillId="0" borderId="19" xfId="0" applyFont="1" applyBorder="1" applyAlignment="1">
      <alignment vertical="center"/>
    </xf>
    <xf numFmtId="201" fontId="39" fillId="0" borderId="20" xfId="0" applyNumberFormat="1" applyFont="1" applyFill="1" applyBorder="1" applyAlignment="1">
      <alignment/>
    </xf>
    <xf numFmtId="4" fontId="39" fillId="0" borderId="20" xfId="0" applyNumberFormat="1" applyFont="1" applyBorder="1" applyAlignment="1">
      <alignment/>
    </xf>
    <xf numFmtId="4" fontId="38" fillId="0" borderId="20" xfId="0" applyNumberFormat="1" applyFont="1" applyBorder="1" applyAlignment="1">
      <alignment/>
    </xf>
    <xf numFmtId="49" fontId="39" fillId="0" borderId="19" xfId="0" applyNumberFormat="1" applyFont="1" applyBorder="1" applyAlignment="1">
      <alignment horizontal="left" vertical="center" indent="5"/>
    </xf>
    <xf numFmtId="0" fontId="39" fillId="0" borderId="19" xfId="0" applyFont="1" applyBorder="1" applyAlignment="1">
      <alignment horizontal="left" vertical="center" indent="1"/>
    </xf>
    <xf numFmtId="201" fontId="39" fillId="0" borderId="20" xfId="0" applyNumberFormat="1" applyFont="1" applyBorder="1" applyAlignment="1">
      <alignment/>
    </xf>
    <xf numFmtId="4" fontId="38" fillId="0" borderId="29" xfId="0" applyNumberFormat="1" applyFont="1" applyBorder="1" applyAlignment="1">
      <alignment/>
    </xf>
    <xf numFmtId="0" fontId="39" fillId="0" borderId="24" xfId="0" applyFont="1" applyBorder="1" applyAlignment="1">
      <alignment vertical="center"/>
    </xf>
    <xf numFmtId="43" fontId="39" fillId="0" borderId="20" xfId="0" applyNumberFormat="1" applyFont="1" applyFill="1" applyBorder="1" applyAlignment="1">
      <alignment/>
    </xf>
    <xf numFmtId="4" fontId="38" fillId="0" borderId="19" xfId="0" applyNumberFormat="1" applyFont="1" applyBorder="1" applyAlignment="1">
      <alignment/>
    </xf>
    <xf numFmtId="0" fontId="38" fillId="0" borderId="25" xfId="0" applyFont="1" applyBorder="1" applyAlignment="1">
      <alignment vertical="center" shrinkToFit="1"/>
    </xf>
    <xf numFmtId="4" fontId="39" fillId="0" borderId="23" xfId="0" applyNumberFormat="1" applyFont="1" applyBorder="1" applyAlignment="1">
      <alignment vertical="center"/>
    </xf>
    <xf numFmtId="4" fontId="39" fillId="0" borderId="0" xfId="0" applyNumberFormat="1" applyFont="1" applyAlignment="1">
      <alignment/>
    </xf>
    <xf numFmtId="4" fontId="39" fillId="0" borderId="0" xfId="221" applyNumberFormat="1" applyFont="1" applyAlignment="1">
      <alignment/>
    </xf>
    <xf numFmtId="194" fontId="6" fillId="0" borderId="0" xfId="221" applyNumberFormat="1" applyFont="1" applyBorder="1" applyAlignment="1">
      <alignment vertical="center"/>
    </xf>
    <xf numFmtId="49" fontId="12" fillId="38" borderId="0" xfId="221" applyNumberFormat="1" applyFont="1" applyFill="1" applyBorder="1" applyAlignment="1">
      <alignment horizontal="left"/>
    </xf>
    <xf numFmtId="49" fontId="12" fillId="38" borderId="0" xfId="221" applyNumberFormat="1" applyFont="1" applyFill="1" applyBorder="1" applyAlignment="1">
      <alignment horizontal="right"/>
    </xf>
    <xf numFmtId="194" fontId="7" fillId="0" borderId="0" xfId="221" applyFont="1" applyBorder="1" applyAlignment="1">
      <alignment horizontal="center" vertical="center"/>
    </xf>
    <xf numFmtId="194" fontId="6" fillId="38" borderId="17" xfId="221" applyFont="1" applyFill="1" applyBorder="1" applyAlignment="1">
      <alignment vertical="center"/>
    </xf>
    <xf numFmtId="194" fontId="7" fillId="38" borderId="17" xfId="221" applyFont="1" applyFill="1" applyBorder="1" applyAlignment="1">
      <alignment vertical="center"/>
    </xf>
    <xf numFmtId="194" fontId="7" fillId="38" borderId="17" xfId="221" applyFont="1" applyFill="1" applyBorder="1" applyAlignment="1">
      <alignment horizontal="right" vertical="center"/>
    </xf>
    <xf numFmtId="194" fontId="7" fillId="0" borderId="17" xfId="221" applyFont="1" applyBorder="1" applyAlignment="1">
      <alignment horizontal="center" vertical="center"/>
    </xf>
    <xf numFmtId="194" fontId="7" fillId="38" borderId="0" xfId="221" applyFont="1" applyFill="1" applyBorder="1" applyAlignment="1">
      <alignment vertical="center"/>
    </xf>
    <xf numFmtId="194" fontId="7" fillId="0" borderId="0" xfId="221" applyFont="1" applyBorder="1" applyAlignment="1">
      <alignment vertical="center"/>
    </xf>
    <xf numFmtId="194" fontId="7" fillId="38" borderId="0" xfId="221" applyFont="1" applyFill="1" applyBorder="1" applyAlignment="1">
      <alignment horizontal="right" vertical="center"/>
    </xf>
    <xf numFmtId="49" fontId="4" fillId="38" borderId="9" xfId="221" applyNumberFormat="1" applyFont="1" applyFill="1" applyBorder="1" applyAlignment="1">
      <alignment horizontal="center" vertical="center"/>
    </xf>
    <xf numFmtId="49" fontId="3" fillId="39" borderId="9" xfId="221" applyNumberFormat="1" applyFont="1" applyFill="1" applyBorder="1" applyAlignment="1">
      <alignment horizontal="center" vertical="center"/>
    </xf>
    <xf numFmtId="194" fontId="3" fillId="0" borderId="30" xfId="221" applyFont="1" applyBorder="1" applyAlignment="1">
      <alignment vertical="center"/>
    </xf>
    <xf numFmtId="194" fontId="2" fillId="0" borderId="20" xfId="221" applyFont="1" applyBorder="1" applyAlignment="1" quotePrefix="1">
      <alignment horizontal="left" vertical="center"/>
    </xf>
    <xf numFmtId="194" fontId="2" fillId="0" borderId="31" xfId="221" applyFont="1" applyBorder="1" applyAlignment="1" quotePrefix="1">
      <alignment horizontal="left" vertical="center"/>
    </xf>
    <xf numFmtId="194" fontId="3" fillId="38" borderId="9" xfId="221" applyFont="1" applyFill="1" applyBorder="1" applyAlignment="1">
      <alignment vertical="center"/>
    </xf>
    <xf numFmtId="194" fontId="3" fillId="0" borderId="32" xfId="221" applyFont="1" applyBorder="1" applyAlignment="1">
      <alignment vertical="center"/>
    </xf>
    <xf numFmtId="4" fontId="39" fillId="0" borderId="0" xfId="63" applyNumberFormat="1" applyFont="1" applyBorder="1" applyAlignment="1">
      <alignment horizontal="center"/>
    </xf>
    <xf numFmtId="40" fontId="39" fillId="0" borderId="0" xfId="63" applyNumberFormat="1" applyFont="1" applyBorder="1" applyAlignment="1">
      <alignment horizontal="center"/>
    </xf>
    <xf numFmtId="40" fontId="39" fillId="0" borderId="0" xfId="63" applyNumberFormat="1" applyFont="1" applyBorder="1" applyAlignment="1">
      <alignment horizontal="center" vertical="center"/>
    </xf>
    <xf numFmtId="4" fontId="39" fillId="0" borderId="0" xfId="63" applyNumberFormat="1" applyFont="1" applyBorder="1" applyAlignment="1">
      <alignment horizontal="center" vertical="center"/>
    </xf>
    <xf numFmtId="194" fontId="39" fillId="0" borderId="0" xfId="63" applyFont="1" applyAlignment="1">
      <alignment/>
    </xf>
    <xf numFmtId="49" fontId="3" fillId="39" borderId="9" xfId="63" applyNumberFormat="1" applyFont="1" applyFill="1" applyBorder="1" applyAlignment="1">
      <alignment horizontal="center" vertical="center"/>
    </xf>
    <xf numFmtId="194" fontId="3" fillId="38" borderId="9" xfId="63" applyFont="1" applyFill="1" applyBorder="1" applyAlignment="1">
      <alignment vertical="center"/>
    </xf>
    <xf numFmtId="49" fontId="38" fillId="0" borderId="22" xfId="63" applyNumberFormat="1" applyFont="1" applyBorder="1" applyAlignment="1">
      <alignment horizontal="center" vertical="center"/>
    </xf>
    <xf numFmtId="4" fontId="38" fillId="0" borderId="21" xfId="63" applyNumberFormat="1" applyFont="1" applyBorder="1" applyAlignment="1" quotePrefix="1">
      <alignment horizontal="center" vertical="center"/>
    </xf>
    <xf numFmtId="4" fontId="39" fillId="0" borderId="20" xfId="63" applyNumberFormat="1" applyFont="1" applyFill="1" applyBorder="1" applyAlignment="1">
      <alignment/>
    </xf>
    <xf numFmtId="4" fontId="39" fillId="0" borderId="20" xfId="63" applyNumberFormat="1" applyFont="1" applyBorder="1" applyAlignment="1">
      <alignment/>
    </xf>
    <xf numFmtId="211" fontId="38" fillId="0" borderId="20" xfId="63" applyNumberFormat="1" applyFont="1" applyBorder="1" applyAlignment="1">
      <alignment horizontal="right" wrapText="1"/>
    </xf>
    <xf numFmtId="4" fontId="38" fillId="0" borderId="20" xfId="63" applyNumberFormat="1" applyFont="1" applyBorder="1" applyAlignment="1">
      <alignment/>
    </xf>
    <xf numFmtId="4" fontId="38" fillId="0" borderId="19" xfId="63" applyNumberFormat="1" applyFont="1" applyBorder="1" applyAlignment="1">
      <alignment/>
    </xf>
    <xf numFmtId="4" fontId="39" fillId="0" borderId="29" xfId="63" applyNumberFormat="1" applyFont="1" applyBorder="1" applyAlignment="1">
      <alignment/>
    </xf>
    <xf numFmtId="194" fontId="39" fillId="0" borderId="25" xfId="63" applyFont="1" applyBorder="1" applyAlignment="1">
      <alignment/>
    </xf>
    <xf numFmtId="4" fontId="39" fillId="0" borderId="14" xfId="63" applyNumberFormat="1" applyFont="1" applyBorder="1" applyAlignment="1">
      <alignment horizontal="right" wrapText="1"/>
    </xf>
    <xf numFmtId="199" fontId="39" fillId="0" borderId="17" xfId="63" applyNumberFormat="1" applyFont="1" applyBorder="1" applyAlignment="1">
      <alignment vertical="center"/>
    </xf>
    <xf numFmtId="194" fontId="38" fillId="0" borderId="22" xfId="63" applyFont="1" applyBorder="1" applyAlignment="1">
      <alignment horizontal="center" vertical="center" wrapText="1"/>
    </xf>
    <xf numFmtId="192" fontId="38" fillId="0" borderId="21" xfId="63" applyNumberFormat="1" applyFont="1" applyBorder="1" applyAlignment="1" quotePrefix="1">
      <alignment horizontal="center" vertical="center"/>
    </xf>
    <xf numFmtId="194" fontId="6" fillId="0" borderId="9" xfId="63" applyFont="1" applyBorder="1" applyAlignment="1">
      <alignment/>
    </xf>
    <xf numFmtId="194" fontId="6" fillId="0" borderId="9" xfId="63" applyFont="1" applyBorder="1" applyAlignment="1">
      <alignment vertical="center"/>
    </xf>
    <xf numFmtId="194" fontId="6" fillId="0" borderId="21" xfId="63" applyFont="1" applyBorder="1" applyAlignment="1">
      <alignment vertical="center"/>
    </xf>
    <xf numFmtId="43" fontId="39" fillId="40" borderId="24" xfId="63" applyNumberFormat="1" applyFont="1" applyFill="1" applyBorder="1" applyAlignment="1">
      <alignment/>
    </xf>
    <xf numFmtId="43" fontId="39" fillId="41" borderId="24" xfId="63" applyNumberFormat="1" applyFont="1" applyFill="1" applyBorder="1" applyAlignment="1">
      <alignment/>
    </xf>
    <xf numFmtId="43" fontId="39" fillId="41" borderId="28" xfId="63" applyNumberFormat="1" applyFont="1" applyFill="1" applyBorder="1" applyAlignment="1">
      <alignment/>
    </xf>
    <xf numFmtId="43" fontId="39" fillId="42" borderId="24" xfId="63" applyNumberFormat="1" applyFont="1" applyFill="1" applyBorder="1" applyAlignment="1">
      <alignment/>
    </xf>
    <xf numFmtId="43" fontId="39" fillId="38" borderId="24" xfId="63" applyNumberFormat="1" applyFont="1" applyFill="1" applyBorder="1" applyAlignment="1">
      <alignment/>
    </xf>
    <xf numFmtId="43" fontId="39" fillId="38" borderId="28" xfId="63" applyNumberFormat="1" applyFont="1" applyFill="1" applyBorder="1" applyAlignment="1">
      <alignment/>
    </xf>
    <xf numFmtId="43" fontId="39" fillId="43" borderId="24" xfId="63" applyNumberFormat="1" applyFont="1" applyFill="1" applyBorder="1" applyAlignment="1">
      <alignment/>
    </xf>
    <xf numFmtId="43" fontId="39" fillId="43" borderId="28" xfId="63" applyNumberFormat="1" applyFont="1" applyFill="1" applyBorder="1" applyAlignment="1">
      <alignment/>
    </xf>
    <xf numFmtId="43" fontId="39" fillId="0" borderId="24" xfId="63" applyNumberFormat="1" applyFont="1" applyFill="1" applyBorder="1" applyAlignment="1">
      <alignment/>
    </xf>
    <xf numFmtId="43" fontId="39" fillId="0" borderId="28" xfId="63" applyNumberFormat="1" applyFont="1" applyFill="1" applyBorder="1" applyAlignment="1">
      <alignment/>
    </xf>
    <xf numFmtId="43" fontId="38" fillId="33" borderId="28" xfId="63" applyNumberFormat="1" applyFont="1" applyFill="1" applyBorder="1" applyAlignment="1">
      <alignment/>
    </xf>
    <xf numFmtId="43" fontId="39" fillId="44" borderId="33" xfId="63" applyNumberFormat="1" applyFont="1" applyFill="1" applyBorder="1" applyAlignment="1">
      <alignment/>
    </xf>
    <xf numFmtId="0" fontId="10" fillId="0" borderId="34" xfId="0" applyFont="1" applyBorder="1" applyAlignment="1">
      <alignment vertical="center"/>
    </xf>
    <xf numFmtId="43" fontId="39" fillId="0" borderId="9" xfId="63" applyNumberFormat="1" applyFont="1" applyBorder="1" applyAlignment="1">
      <alignment/>
    </xf>
    <xf numFmtId="49" fontId="38" fillId="0" borderId="21" xfId="63" applyNumberFormat="1" applyFont="1" applyBorder="1" applyAlignment="1">
      <alignment horizontal="center" vertical="center"/>
    </xf>
    <xf numFmtId="194" fontId="38" fillId="0" borderId="30" xfId="63" applyFont="1" applyBorder="1" applyAlignment="1">
      <alignment horizontal="right" vertical="center"/>
    </xf>
    <xf numFmtId="194" fontId="38" fillId="0" borderId="20" xfId="63" applyFont="1" applyBorder="1" applyAlignment="1">
      <alignment horizontal="right" vertical="center"/>
    </xf>
    <xf numFmtId="194" fontId="39" fillId="0" borderId="20" xfId="63" applyFont="1" applyFill="1" applyBorder="1" applyAlignment="1">
      <alignment horizontal="right"/>
    </xf>
    <xf numFmtId="194" fontId="39" fillId="0" borderId="20" xfId="63" applyFont="1" applyBorder="1" applyAlignment="1">
      <alignment horizontal="right" vertical="center"/>
    </xf>
    <xf numFmtId="194" fontId="38" fillId="0" borderId="9" xfId="63" applyFont="1" applyBorder="1" applyAlignment="1">
      <alignment horizontal="right" vertical="center"/>
    </xf>
    <xf numFmtId="199" fontId="38" fillId="0" borderId="9" xfId="63" applyNumberFormat="1" applyFont="1" applyBorder="1" applyAlignment="1">
      <alignment horizontal="right" vertical="center"/>
    </xf>
    <xf numFmtId="49" fontId="38" fillId="0" borderId="20" xfId="63" applyNumberFormat="1" applyFont="1" applyBorder="1" applyAlignment="1">
      <alignment horizontal="left" vertical="center"/>
    </xf>
    <xf numFmtId="194" fontId="39" fillId="0" borderId="31" xfId="63" applyFont="1" applyBorder="1" applyAlignment="1">
      <alignment horizontal="right" vertical="top"/>
    </xf>
    <xf numFmtId="194" fontId="39" fillId="0" borderId="20" xfId="63" applyFont="1" applyBorder="1" applyAlignment="1">
      <alignment horizontal="right" vertical="top"/>
    </xf>
    <xf numFmtId="49" fontId="38" fillId="0" borderId="0" xfId="63" applyNumberFormat="1" applyFont="1" applyBorder="1" applyAlignment="1">
      <alignment horizontal="left" vertical="center"/>
    </xf>
    <xf numFmtId="49" fontId="39" fillId="0" borderId="20" xfId="63" applyNumberFormat="1" applyFont="1" applyBorder="1" applyAlignment="1">
      <alignment horizontal="left" vertical="center"/>
    </xf>
    <xf numFmtId="49" fontId="39" fillId="0" borderId="31" xfId="63" applyNumberFormat="1" applyFont="1" applyBorder="1" applyAlignment="1">
      <alignment horizontal="left" vertical="center"/>
    </xf>
    <xf numFmtId="194" fontId="39" fillId="0" borderId="31" xfId="63" applyFont="1" applyBorder="1" applyAlignment="1">
      <alignment horizontal="right" vertical="center"/>
    </xf>
    <xf numFmtId="211" fontId="38" fillId="0" borderId="20" xfId="63" applyNumberFormat="1" applyFont="1" applyBorder="1" applyAlignment="1">
      <alignment horizontal="right" vertical="top" wrapText="1"/>
    </xf>
    <xf numFmtId="194" fontId="39" fillId="0" borderId="9" xfId="63" applyFont="1" applyBorder="1" applyAlignment="1">
      <alignment/>
    </xf>
    <xf numFmtId="199" fontId="39" fillId="0" borderId="21" xfId="63" applyNumberFormat="1" applyFont="1" applyBorder="1" applyAlignment="1">
      <alignment vertical="center"/>
    </xf>
    <xf numFmtId="0" fontId="90" fillId="0" borderId="0" xfId="0" applyFont="1" applyAlignment="1">
      <alignment horizontal="left" readingOrder="1"/>
    </xf>
    <xf numFmtId="43" fontId="39" fillId="0" borderId="9" xfId="63" applyNumberFormat="1" applyFont="1" applyBorder="1" applyAlignment="1">
      <alignment horizontal="center"/>
    </xf>
    <xf numFmtId="43" fontId="40" fillId="0" borderId="9" xfId="63" applyNumberFormat="1" applyFont="1" applyFill="1" applyBorder="1" applyAlignment="1">
      <alignment horizontal="right"/>
    </xf>
    <xf numFmtId="43" fontId="40" fillId="0" borderId="9" xfId="63" applyNumberFormat="1" applyFont="1" applyFill="1" applyBorder="1" applyAlignment="1">
      <alignment horizontal="right"/>
    </xf>
    <xf numFmtId="43" fontId="39" fillId="0" borderId="9" xfId="221" applyNumberFormat="1" applyFont="1" applyBorder="1" applyAlignment="1">
      <alignment horizontal="right"/>
    </xf>
    <xf numFmtId="43" fontId="38" fillId="0" borderId="9" xfId="221" applyNumberFormat="1" applyFont="1" applyFill="1" applyBorder="1" applyAlignment="1">
      <alignment/>
    </xf>
    <xf numFmtId="43" fontId="39" fillId="0" borderId="9" xfId="221" applyNumberFormat="1" applyFont="1" applyBorder="1" applyAlignment="1">
      <alignment/>
    </xf>
    <xf numFmtId="43" fontId="38" fillId="0" borderId="9" xfId="63" applyNumberFormat="1" applyFont="1" applyFill="1" applyBorder="1" applyAlignment="1">
      <alignment/>
    </xf>
    <xf numFmtId="194" fontId="3" fillId="38" borderId="9" xfId="221" applyFont="1" applyFill="1" applyBorder="1" applyAlignment="1">
      <alignment horizontal="right" vertical="center"/>
    </xf>
    <xf numFmtId="194" fontId="2" fillId="38" borderId="9" xfId="221" applyFont="1" applyFill="1" applyBorder="1" applyAlignment="1">
      <alignment vertical="center"/>
    </xf>
    <xf numFmtId="194" fontId="2" fillId="38" borderId="9" xfId="63" applyFont="1" applyFill="1" applyBorder="1" applyAlignment="1">
      <alignment vertical="center"/>
    </xf>
    <xf numFmtId="43" fontId="40" fillId="0" borderId="9" xfId="63" applyNumberFormat="1" applyFont="1" applyBorder="1" applyAlignment="1">
      <alignment horizontal="right"/>
    </xf>
    <xf numFmtId="194" fontId="2" fillId="38" borderId="9" xfId="221" applyFont="1" applyFill="1" applyBorder="1" applyAlignment="1">
      <alignment horizontal="right" vertical="center"/>
    </xf>
    <xf numFmtId="194" fontId="2" fillId="38" borderId="9" xfId="221" applyFont="1" applyFill="1" applyBorder="1" applyAlignment="1">
      <alignment/>
    </xf>
    <xf numFmtId="49" fontId="3" fillId="39" borderId="0" xfId="221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/>
    </xf>
    <xf numFmtId="211" fontId="38" fillId="45" borderId="20" xfId="63" applyNumberFormat="1" applyFont="1" applyFill="1" applyBorder="1" applyAlignment="1">
      <alignment horizontal="right" vertical="top" wrapText="1"/>
    </xf>
    <xf numFmtId="211" fontId="38" fillId="45" borderId="9" xfId="63" applyNumberFormat="1" applyFont="1" applyFill="1" applyBorder="1" applyAlignment="1">
      <alignment horizontal="right" wrapText="1"/>
    </xf>
    <xf numFmtId="0" fontId="38" fillId="45" borderId="25" xfId="0" applyFont="1" applyFill="1" applyBorder="1" applyAlignment="1">
      <alignment horizontal="left" vertical="center"/>
    </xf>
    <xf numFmtId="194" fontId="38" fillId="45" borderId="9" xfId="63" applyFont="1" applyFill="1" applyBorder="1" applyAlignment="1">
      <alignment horizontal="right" vertical="center"/>
    </xf>
    <xf numFmtId="2" fontId="38" fillId="45" borderId="22" xfId="0" applyNumberFormat="1" applyFont="1" applyFill="1" applyBorder="1" applyAlignment="1">
      <alignment/>
    </xf>
    <xf numFmtId="0" fontId="38" fillId="45" borderId="24" xfId="0" applyFont="1" applyFill="1" applyBorder="1" applyAlignment="1">
      <alignment vertical="center"/>
    </xf>
    <xf numFmtId="43" fontId="39" fillId="45" borderId="20" xfId="0" applyNumberFormat="1" applyFont="1" applyFill="1" applyBorder="1" applyAlignment="1">
      <alignment/>
    </xf>
    <xf numFmtId="4" fontId="38" fillId="45" borderId="29" xfId="0" applyNumberFormat="1" applyFont="1" applyFill="1" applyBorder="1" applyAlignment="1">
      <alignment/>
    </xf>
    <xf numFmtId="0" fontId="38" fillId="45" borderId="19" xfId="0" applyFont="1" applyFill="1" applyBorder="1" applyAlignment="1">
      <alignment vertical="center"/>
    </xf>
    <xf numFmtId="4" fontId="38" fillId="45" borderId="28" xfId="0" applyNumberFormat="1" applyFont="1" applyFill="1" applyBorder="1" applyAlignment="1">
      <alignment horizontal="right" wrapText="1"/>
    </xf>
    <xf numFmtId="4" fontId="38" fillId="45" borderId="20" xfId="63" applyNumberFormat="1" applyFont="1" applyFill="1" applyBorder="1" applyAlignment="1">
      <alignment/>
    </xf>
    <xf numFmtId="211" fontId="38" fillId="46" borderId="20" xfId="63" applyNumberFormat="1" applyFont="1" applyFill="1" applyBorder="1" applyAlignment="1">
      <alignment horizontal="right" vertical="top" wrapText="1"/>
    </xf>
    <xf numFmtId="194" fontId="38" fillId="45" borderId="30" xfId="63" applyFont="1" applyFill="1" applyBorder="1" applyAlignment="1">
      <alignment horizontal="right" vertical="center"/>
    </xf>
    <xf numFmtId="0" fontId="38" fillId="45" borderId="24" xfId="0" applyFont="1" applyFill="1" applyBorder="1" applyAlignment="1">
      <alignment horizontal="left" vertical="center"/>
    </xf>
    <xf numFmtId="4" fontId="38" fillId="45" borderId="9" xfId="63" applyNumberFormat="1" applyFont="1" applyFill="1" applyBorder="1" applyAlignment="1">
      <alignment horizontal="right" vertical="center"/>
    </xf>
    <xf numFmtId="4" fontId="38" fillId="45" borderId="9" xfId="63" applyNumberFormat="1" applyFont="1" applyFill="1" applyBorder="1" applyAlignment="1" quotePrefix="1">
      <alignment horizontal="right" vertical="center"/>
    </xf>
    <xf numFmtId="194" fontId="3" fillId="47" borderId="9" xfId="221" applyFont="1" applyFill="1" applyBorder="1" applyAlignment="1">
      <alignment horizontal="center" vertical="center"/>
    </xf>
    <xf numFmtId="194" fontId="3" fillId="47" borderId="9" xfId="221" applyFont="1" applyFill="1" applyBorder="1" applyAlignment="1">
      <alignment vertical="center"/>
    </xf>
    <xf numFmtId="0" fontId="7" fillId="47" borderId="9" xfId="0" applyFont="1" applyFill="1" applyBorder="1" applyAlignment="1">
      <alignment/>
    </xf>
    <xf numFmtId="43" fontId="38" fillId="47" borderId="9" xfId="63" applyNumberFormat="1" applyFont="1" applyFill="1" applyBorder="1" applyAlignment="1">
      <alignment horizontal="center"/>
    </xf>
    <xf numFmtId="194" fontId="3" fillId="47" borderId="21" xfId="221" applyFont="1" applyFill="1" applyBorder="1" applyAlignment="1">
      <alignment vertical="center"/>
    </xf>
    <xf numFmtId="43" fontId="7" fillId="47" borderId="9" xfId="0" applyNumberFormat="1" applyFont="1" applyFill="1" applyBorder="1" applyAlignment="1">
      <alignment/>
    </xf>
    <xf numFmtId="194" fontId="2" fillId="38" borderId="20" xfId="221" applyFont="1" applyFill="1" applyBorder="1" applyAlignment="1">
      <alignment/>
    </xf>
    <xf numFmtId="194" fontId="2" fillId="38" borderId="29" xfId="221" applyFont="1" applyFill="1" applyBorder="1" applyAlignment="1">
      <alignment/>
    </xf>
    <xf numFmtId="194" fontId="2" fillId="38" borderId="30" xfId="221" applyFont="1" applyFill="1" applyBorder="1" applyAlignment="1">
      <alignment/>
    </xf>
    <xf numFmtId="194" fontId="2" fillId="38" borderId="30" xfId="221" applyFont="1" applyFill="1" applyBorder="1" applyAlignment="1">
      <alignment vertical="center"/>
    </xf>
    <xf numFmtId="194" fontId="2" fillId="38" borderId="20" xfId="221" applyFont="1" applyFill="1" applyBorder="1" applyAlignment="1">
      <alignment vertical="center"/>
    </xf>
    <xf numFmtId="194" fontId="2" fillId="38" borderId="28" xfId="221" applyFont="1" applyFill="1" applyBorder="1" applyAlignment="1">
      <alignment vertical="center"/>
    </xf>
    <xf numFmtId="43" fontId="39" fillId="38" borderId="21" xfId="63" applyNumberFormat="1" applyFont="1" applyFill="1" applyBorder="1" applyAlignment="1">
      <alignment/>
    </xf>
    <xf numFmtId="43" fontId="43" fillId="48" borderId="28" xfId="63" applyNumberFormat="1" applyFont="1" applyFill="1" applyBorder="1" applyAlignment="1">
      <alignment horizontal="right"/>
    </xf>
    <xf numFmtId="43" fontId="43" fillId="38" borderId="28" xfId="63" applyNumberFormat="1" applyFont="1" applyFill="1" applyBorder="1" applyAlignment="1">
      <alignment horizontal="right"/>
    </xf>
    <xf numFmtId="43" fontId="43" fillId="38" borderId="26" xfId="63" applyNumberFormat="1" applyFont="1" applyFill="1" applyBorder="1" applyAlignment="1">
      <alignment horizontal="right"/>
    </xf>
    <xf numFmtId="43" fontId="43" fillId="49" borderId="28" xfId="63" applyNumberFormat="1" applyFont="1" applyFill="1" applyBorder="1" applyAlignment="1">
      <alignment horizontal="right"/>
    </xf>
    <xf numFmtId="43" fontId="43" fillId="0" borderId="28" xfId="63" applyNumberFormat="1" applyFont="1" applyFill="1" applyBorder="1" applyAlignment="1">
      <alignment horizontal="right"/>
    </xf>
    <xf numFmtId="43" fontId="42" fillId="50" borderId="22" xfId="63" applyNumberFormat="1" applyFont="1" applyFill="1" applyBorder="1" applyAlignment="1">
      <alignment horizontal="right"/>
    </xf>
    <xf numFmtId="49" fontId="39" fillId="46" borderId="24" xfId="63" applyNumberFormat="1" applyFont="1" applyFill="1" applyBorder="1" applyAlignment="1">
      <alignment horizontal="left" vertical="center"/>
    </xf>
    <xf numFmtId="0" fontId="39" fillId="46" borderId="0" xfId="0" applyFont="1" applyFill="1" applyAlignment="1">
      <alignment/>
    </xf>
    <xf numFmtId="0" fontId="39" fillId="46" borderId="17" xfId="0" applyFont="1" applyFill="1" applyBorder="1" applyAlignment="1">
      <alignment/>
    </xf>
    <xf numFmtId="194" fontId="38" fillId="46" borderId="28" xfId="63" applyNumberFormat="1" applyFont="1" applyFill="1" applyBorder="1" applyAlignment="1">
      <alignment horizontal="right" vertical="center"/>
    </xf>
    <xf numFmtId="211" fontId="38" fillId="0" borderId="30" xfId="63" applyNumberFormat="1" applyFont="1" applyBorder="1" applyAlignment="1">
      <alignment horizontal="right" vertical="top" wrapText="1"/>
    </xf>
    <xf numFmtId="49" fontId="39" fillId="46" borderId="19" xfId="63" applyNumberFormat="1" applyFont="1" applyFill="1" applyBorder="1" applyAlignment="1">
      <alignment horizontal="left" vertical="center"/>
    </xf>
    <xf numFmtId="194" fontId="38" fillId="46" borderId="20" xfId="63" applyNumberFormat="1" applyFont="1" applyFill="1" applyBorder="1" applyAlignment="1">
      <alignment horizontal="right" vertical="center"/>
    </xf>
    <xf numFmtId="194" fontId="38" fillId="46" borderId="26" xfId="63" applyNumberFormat="1" applyFont="1" applyFill="1" applyBorder="1" applyAlignment="1">
      <alignment horizontal="right" vertical="center"/>
    </xf>
    <xf numFmtId="211" fontId="38" fillId="46" borderId="29" xfId="63" applyNumberFormat="1" applyFont="1" applyFill="1" applyBorder="1" applyAlignment="1">
      <alignment horizontal="right" vertical="top" wrapText="1"/>
    </xf>
    <xf numFmtId="194" fontId="38" fillId="46" borderId="31" xfId="63" applyNumberFormat="1" applyFont="1" applyFill="1" applyBorder="1" applyAlignment="1">
      <alignment horizontal="right" vertical="center"/>
    </xf>
    <xf numFmtId="211" fontId="38" fillId="0" borderId="29" xfId="63" applyNumberFormat="1" applyFont="1" applyBorder="1" applyAlignment="1">
      <alignment horizontal="right" vertical="top" wrapText="1"/>
    </xf>
    <xf numFmtId="43" fontId="39" fillId="46" borderId="0" xfId="63" applyNumberFormat="1" applyFont="1" applyFill="1" applyAlignment="1">
      <alignment/>
    </xf>
    <xf numFmtId="43" fontId="39" fillId="46" borderId="0" xfId="0" applyNumberFormat="1" applyFont="1" applyFill="1" applyAlignment="1">
      <alignment/>
    </xf>
    <xf numFmtId="43" fontId="43" fillId="0" borderId="26" xfId="63" applyNumberFormat="1" applyFont="1" applyFill="1" applyBorder="1" applyAlignment="1">
      <alignment horizontal="right"/>
    </xf>
    <xf numFmtId="43" fontId="43" fillId="25" borderId="28" xfId="63" applyNumberFormat="1" applyFont="1" applyFill="1" applyBorder="1" applyAlignment="1">
      <alignment horizontal="right"/>
    </xf>
    <xf numFmtId="0" fontId="38" fillId="10" borderId="19" xfId="0" applyFont="1" applyFill="1" applyBorder="1" applyAlignment="1">
      <alignment vertical="center"/>
    </xf>
    <xf numFmtId="194" fontId="39" fillId="10" borderId="20" xfId="63" applyFont="1" applyFill="1" applyBorder="1" applyAlignment="1">
      <alignment horizontal="right" vertical="center"/>
    </xf>
    <xf numFmtId="4" fontId="38" fillId="10" borderId="20" xfId="0" applyNumberFormat="1" applyFont="1" applyFill="1" applyBorder="1" applyAlignment="1">
      <alignment horizontal="right" wrapText="1"/>
    </xf>
    <xf numFmtId="211" fontId="38" fillId="10" borderId="20" xfId="63" applyNumberFormat="1" applyFont="1" applyFill="1" applyBorder="1" applyAlignment="1">
      <alignment horizontal="right" vertical="top" wrapText="1"/>
    </xf>
    <xf numFmtId="0" fontId="39" fillId="10" borderId="19" xfId="0" applyFont="1" applyFill="1" applyBorder="1" applyAlignment="1">
      <alignment vertical="center"/>
    </xf>
    <xf numFmtId="4" fontId="38" fillId="10" borderId="28" xfId="0" applyNumberFormat="1" applyFont="1" applyFill="1" applyBorder="1" applyAlignment="1">
      <alignment horizontal="right" wrapText="1"/>
    </xf>
    <xf numFmtId="194" fontId="39" fillId="10" borderId="28" xfId="63" applyNumberFormat="1" applyFont="1" applyFill="1" applyBorder="1" applyAlignment="1">
      <alignment horizontal="right"/>
    </xf>
    <xf numFmtId="4" fontId="39" fillId="10" borderId="20" xfId="63" applyNumberFormat="1" applyFont="1" applyFill="1" applyBorder="1" applyAlignment="1">
      <alignment/>
    </xf>
    <xf numFmtId="194" fontId="39" fillId="10" borderId="20" xfId="63" applyFont="1" applyFill="1" applyBorder="1" applyAlignment="1">
      <alignment horizontal="right"/>
    </xf>
    <xf numFmtId="211" fontId="38" fillId="10" borderId="31" xfId="63" applyNumberFormat="1" applyFont="1" applyFill="1" applyBorder="1" applyAlignment="1">
      <alignment horizontal="right" vertical="top" wrapText="1"/>
    </xf>
    <xf numFmtId="49" fontId="39" fillId="10" borderId="20" xfId="63" applyNumberFormat="1" applyFont="1" applyFill="1" applyBorder="1" applyAlignment="1">
      <alignment horizontal="left" vertical="center"/>
    </xf>
    <xf numFmtId="194" fontId="39" fillId="10" borderId="20" xfId="63" applyFont="1" applyFill="1" applyBorder="1" applyAlignment="1">
      <alignment horizontal="right" vertical="top"/>
    </xf>
    <xf numFmtId="211" fontId="38" fillId="10" borderId="29" xfId="63" applyNumberFormat="1" applyFont="1" applyFill="1" applyBorder="1" applyAlignment="1">
      <alignment horizontal="right" vertical="top" wrapText="1"/>
    </xf>
    <xf numFmtId="194" fontId="39" fillId="10" borderId="30" xfId="63" applyFont="1" applyFill="1" applyBorder="1" applyAlignment="1">
      <alignment horizontal="right" vertical="top"/>
    </xf>
    <xf numFmtId="194" fontId="39" fillId="10" borderId="29" xfId="63" applyFont="1" applyFill="1" applyBorder="1" applyAlignment="1">
      <alignment horizontal="right" vertical="top"/>
    </xf>
    <xf numFmtId="211" fontId="38" fillId="10" borderId="35" xfId="63" applyNumberFormat="1" applyFont="1" applyFill="1" applyBorder="1" applyAlignment="1">
      <alignment horizontal="right" vertical="top" wrapText="1"/>
    </xf>
    <xf numFmtId="49" fontId="39" fillId="10" borderId="24" xfId="63" applyNumberFormat="1" applyFont="1" applyFill="1" applyBorder="1" applyAlignment="1">
      <alignment horizontal="left" vertical="center"/>
    </xf>
    <xf numFmtId="194" fontId="39" fillId="10" borderId="30" xfId="63" applyNumberFormat="1" applyFont="1" applyFill="1" applyBorder="1" applyAlignment="1">
      <alignment horizontal="right" vertical="center"/>
    </xf>
    <xf numFmtId="194" fontId="39" fillId="10" borderId="28" xfId="63" applyNumberFormat="1" applyFont="1" applyFill="1" applyBorder="1" applyAlignment="1">
      <alignment horizontal="right" vertical="center"/>
    </xf>
    <xf numFmtId="194" fontId="39" fillId="10" borderId="26" xfId="63" applyNumberFormat="1" applyFont="1" applyFill="1" applyBorder="1" applyAlignment="1">
      <alignment horizontal="right" vertical="center"/>
    </xf>
    <xf numFmtId="43" fontId="39" fillId="0" borderId="0" xfId="0" applyNumberFormat="1" applyFont="1" applyAlignment="1">
      <alignment/>
    </xf>
    <xf numFmtId="0" fontId="12" fillId="0" borderId="0" xfId="152" applyFont="1" applyBorder="1">
      <alignment/>
      <protection/>
    </xf>
    <xf numFmtId="4" fontId="12" fillId="0" borderId="0" xfId="152" applyNumberFormat="1" applyFont="1" applyBorder="1">
      <alignment/>
      <protection/>
    </xf>
    <xf numFmtId="0" fontId="33" fillId="38" borderId="0" xfId="152" applyFont="1" applyFill="1" applyBorder="1">
      <alignment/>
      <protection/>
    </xf>
    <xf numFmtId="4" fontId="33" fillId="38" borderId="0" xfId="152" applyNumberFormat="1" applyFont="1" applyFill="1" applyBorder="1">
      <alignment/>
      <protection/>
    </xf>
    <xf numFmtId="0" fontId="6" fillId="0" borderId="36" xfId="152" applyFont="1" applyBorder="1" applyAlignment="1">
      <alignment horizontal="center" vertical="center"/>
      <protection/>
    </xf>
    <xf numFmtId="0" fontId="6" fillId="0" borderId="37" xfId="152" applyFont="1" applyBorder="1" applyAlignment="1">
      <alignment horizontal="center" vertical="center"/>
      <protection/>
    </xf>
    <xf numFmtId="0" fontId="6" fillId="0" borderId="38" xfId="152" applyFont="1" applyBorder="1" applyAlignment="1">
      <alignment horizontal="center"/>
      <protection/>
    </xf>
    <xf numFmtId="0" fontId="6" fillId="0" borderId="39" xfId="152" applyFont="1" applyBorder="1" applyAlignment="1">
      <alignment horizontal="center"/>
      <protection/>
    </xf>
    <xf numFmtId="0" fontId="6" fillId="0" borderId="40" xfId="152" applyFont="1" applyBorder="1" applyAlignment="1">
      <alignment horizontal="center"/>
      <protection/>
    </xf>
    <xf numFmtId="0" fontId="9" fillId="0" borderId="0" xfId="152" applyFont="1" applyBorder="1">
      <alignment/>
      <protection/>
    </xf>
    <xf numFmtId="4" fontId="9" fillId="0" borderId="0" xfId="152" applyNumberFormat="1" applyFont="1" applyBorder="1">
      <alignment/>
      <protection/>
    </xf>
    <xf numFmtId="0" fontId="6" fillId="0" borderId="41" xfId="152" applyFont="1" applyBorder="1" applyAlignment="1">
      <alignment horizontal="center" vertical="center"/>
      <protection/>
    </xf>
    <xf numFmtId="0" fontId="6" fillId="0" borderId="42" xfId="152" applyFont="1" applyBorder="1" applyAlignment="1">
      <alignment horizontal="center" vertical="center"/>
      <protection/>
    </xf>
    <xf numFmtId="0" fontId="6" fillId="0" borderId="43" xfId="152" applyFont="1" applyBorder="1" applyAlignment="1">
      <alignment horizontal="center"/>
      <protection/>
    </xf>
    <xf numFmtId="0" fontId="6" fillId="0" borderId="44" xfId="152" applyFont="1" applyBorder="1" applyAlignment="1">
      <alignment horizontal="center"/>
      <protection/>
    </xf>
    <xf numFmtId="0" fontId="6" fillId="0" borderId="45" xfId="152" applyFont="1" applyBorder="1" applyAlignment="1">
      <alignment horizontal="center"/>
      <protection/>
    </xf>
    <xf numFmtId="0" fontId="6" fillId="0" borderId="44" xfId="152" applyFont="1" applyBorder="1" applyAlignment="1">
      <alignment horizontal="center" vertical="center"/>
      <protection/>
    </xf>
    <xf numFmtId="49" fontId="38" fillId="33" borderId="28" xfId="152" applyNumberFormat="1" applyFont="1" applyFill="1" applyBorder="1">
      <alignment/>
      <protection/>
    </xf>
    <xf numFmtId="0" fontId="39" fillId="33" borderId="28" xfId="152" applyFont="1" applyFill="1" applyBorder="1">
      <alignment/>
      <protection/>
    </xf>
    <xf numFmtId="4" fontId="42" fillId="50" borderId="46" xfId="152" applyNumberFormat="1" applyFont="1" applyFill="1" applyBorder="1" applyAlignment="1">
      <alignment horizontal="right"/>
      <protection/>
    </xf>
    <xf numFmtId="194" fontId="35" fillId="0" borderId="47" xfId="152" applyNumberFormat="1" applyFont="1" applyBorder="1" applyAlignment="1">
      <alignment horizontal="center" vertical="center"/>
      <protection/>
    </xf>
    <xf numFmtId="0" fontId="35" fillId="0" borderId="0" xfId="152" applyFont="1" applyBorder="1">
      <alignment/>
      <protection/>
    </xf>
    <xf numFmtId="4" fontId="0" fillId="0" borderId="0" xfId="152" applyNumberFormat="1">
      <alignment/>
      <protection/>
    </xf>
    <xf numFmtId="0" fontId="39" fillId="38" borderId="28" xfId="152" applyNumberFormat="1" applyFont="1" applyFill="1" applyBorder="1" applyAlignment="1">
      <alignment horizontal="center"/>
      <protection/>
    </xf>
    <xf numFmtId="49" fontId="39" fillId="38" borderId="28" xfId="152" applyNumberFormat="1" applyFont="1" applyFill="1" applyBorder="1" applyAlignment="1">
      <alignment horizontal="center"/>
      <protection/>
    </xf>
    <xf numFmtId="0" fontId="39" fillId="38" borderId="24" xfId="152" applyFont="1" applyFill="1" applyBorder="1">
      <alignment/>
      <protection/>
    </xf>
    <xf numFmtId="43" fontId="43" fillId="0" borderId="28" xfId="152" applyNumberFormat="1" applyFont="1" applyBorder="1" applyAlignment="1">
      <alignment horizontal="right"/>
      <protection/>
    </xf>
    <xf numFmtId="0" fontId="18" fillId="0" borderId="0" xfId="224">
      <alignment/>
      <protection/>
    </xf>
    <xf numFmtId="4" fontId="18" fillId="0" borderId="0" xfId="224" applyNumberFormat="1">
      <alignment/>
      <protection/>
    </xf>
    <xf numFmtId="0" fontId="39" fillId="41" borderId="28" xfId="152" applyNumberFormat="1" applyFont="1" applyFill="1" applyBorder="1" applyAlignment="1">
      <alignment horizontal="center"/>
      <protection/>
    </xf>
    <xf numFmtId="49" fontId="39" fillId="41" borderId="28" xfId="152" applyNumberFormat="1" applyFont="1" applyFill="1" applyBorder="1" applyAlignment="1">
      <alignment horizontal="center"/>
      <protection/>
    </xf>
    <xf numFmtId="0" fontId="39" fillId="41" borderId="24" xfId="152" applyFont="1" applyFill="1" applyBorder="1">
      <alignment/>
      <protection/>
    </xf>
    <xf numFmtId="0" fontId="39" fillId="0" borderId="28" xfId="152" applyNumberFormat="1" applyFont="1" applyFill="1" applyBorder="1" applyAlignment="1">
      <alignment horizontal="center"/>
      <protection/>
    </xf>
    <xf numFmtId="49" fontId="39" fillId="0" borderId="28" xfId="152" applyNumberFormat="1" applyFont="1" applyFill="1" applyBorder="1" applyAlignment="1">
      <alignment horizontal="center"/>
      <protection/>
    </xf>
    <xf numFmtId="0" fontId="39" fillId="0" borderId="24" xfId="152" applyFont="1" applyFill="1" applyBorder="1">
      <alignment/>
      <protection/>
    </xf>
    <xf numFmtId="0" fontId="39" fillId="43" borderId="28" xfId="152" applyNumberFormat="1" applyFont="1" applyFill="1" applyBorder="1" applyAlignment="1">
      <alignment horizontal="center"/>
      <protection/>
    </xf>
    <xf numFmtId="49" fontId="39" fillId="43" borderId="28" xfId="152" applyNumberFormat="1" applyFont="1" applyFill="1" applyBorder="1" applyAlignment="1">
      <alignment horizontal="center"/>
      <protection/>
    </xf>
    <xf numFmtId="0" fontId="39" fillId="43" borderId="24" xfId="152" applyFont="1" applyFill="1" applyBorder="1">
      <alignment/>
      <protection/>
    </xf>
    <xf numFmtId="0" fontId="34" fillId="0" borderId="0" xfId="152" applyFont="1" applyBorder="1">
      <alignment/>
      <protection/>
    </xf>
    <xf numFmtId="0" fontId="39" fillId="33" borderId="24" xfId="152" applyFont="1" applyFill="1" applyBorder="1">
      <alignment/>
      <protection/>
    </xf>
    <xf numFmtId="43" fontId="38" fillId="33" borderId="48" xfId="152" applyNumberFormat="1" applyFont="1" applyFill="1" applyBorder="1">
      <alignment/>
      <protection/>
    </xf>
    <xf numFmtId="194" fontId="35" fillId="0" borderId="49" xfId="152" applyNumberFormat="1" applyFont="1" applyBorder="1" applyAlignment="1">
      <alignment horizontal="center" vertical="center"/>
      <protection/>
    </xf>
    <xf numFmtId="49" fontId="39" fillId="40" borderId="28" xfId="152" applyNumberFormat="1" applyFont="1" applyFill="1" applyBorder="1" applyAlignment="1">
      <alignment horizontal="center"/>
      <protection/>
    </xf>
    <xf numFmtId="0" fontId="39" fillId="40" borderId="24" xfId="152" applyFont="1" applyFill="1" applyBorder="1">
      <alignment/>
      <protection/>
    </xf>
    <xf numFmtId="49" fontId="39" fillId="51" borderId="28" xfId="152" applyNumberFormat="1" applyFont="1" applyFill="1" applyBorder="1" applyAlignment="1">
      <alignment horizontal="center"/>
      <protection/>
    </xf>
    <xf numFmtId="0" fontId="39" fillId="51" borderId="24" xfId="152" applyFont="1" applyFill="1" applyBorder="1">
      <alignment/>
      <protection/>
    </xf>
    <xf numFmtId="43" fontId="34" fillId="0" borderId="0" xfId="152" applyNumberFormat="1" applyFont="1" applyBorder="1">
      <alignment/>
      <protection/>
    </xf>
    <xf numFmtId="43" fontId="18" fillId="0" borderId="0" xfId="224" applyNumberFormat="1">
      <alignment/>
      <protection/>
    </xf>
    <xf numFmtId="43" fontId="39" fillId="46" borderId="28" xfId="152" applyNumberFormat="1" applyFont="1" applyFill="1" applyBorder="1">
      <alignment/>
      <protection/>
    </xf>
    <xf numFmtId="0" fontId="43" fillId="40" borderId="0" xfId="152" applyFont="1" applyFill="1" applyBorder="1">
      <alignment/>
      <protection/>
    </xf>
    <xf numFmtId="49" fontId="43" fillId="0" borderId="28" xfId="152" applyNumberFormat="1" applyFont="1" applyFill="1" applyBorder="1" applyAlignment="1">
      <alignment horizontal="center"/>
      <protection/>
    </xf>
    <xf numFmtId="0" fontId="43" fillId="0" borderId="24" xfId="152" applyFont="1" applyFill="1" applyBorder="1">
      <alignment/>
      <protection/>
    </xf>
    <xf numFmtId="0" fontId="38" fillId="33" borderId="22" xfId="152" applyFont="1" applyFill="1" applyBorder="1">
      <alignment/>
      <protection/>
    </xf>
    <xf numFmtId="0" fontId="39" fillId="33" borderId="27" xfId="152" applyFont="1" applyFill="1" applyBorder="1">
      <alignment/>
      <protection/>
    </xf>
    <xf numFmtId="43" fontId="39" fillId="33" borderId="28" xfId="152" applyNumberFormat="1" applyFont="1" applyFill="1" applyBorder="1">
      <alignment/>
      <protection/>
    </xf>
    <xf numFmtId="49" fontId="39" fillId="38" borderId="21" xfId="152" applyNumberFormat="1" applyFont="1" applyFill="1" applyBorder="1" applyAlignment="1">
      <alignment horizontal="center"/>
      <protection/>
    </xf>
    <xf numFmtId="0" fontId="39" fillId="38" borderId="16" xfId="152" applyFont="1" applyFill="1" applyBorder="1">
      <alignment/>
      <protection/>
    </xf>
    <xf numFmtId="0" fontId="38" fillId="33" borderId="28" xfId="152" applyFont="1" applyFill="1" applyBorder="1">
      <alignment/>
      <protection/>
    </xf>
    <xf numFmtId="43" fontId="42" fillId="33" borderId="22" xfId="152" applyNumberFormat="1" applyFont="1" applyFill="1" applyBorder="1" applyAlignment="1">
      <alignment horizontal="right"/>
      <protection/>
    </xf>
    <xf numFmtId="43" fontId="42" fillId="33" borderId="50" xfId="152" applyNumberFormat="1" applyFont="1" applyFill="1" applyBorder="1" applyAlignment="1">
      <alignment horizontal="right"/>
      <protection/>
    </xf>
    <xf numFmtId="49" fontId="39" fillId="51" borderId="24" xfId="152" applyNumberFormat="1" applyFont="1" applyFill="1" applyBorder="1" applyAlignment="1">
      <alignment horizontal="left"/>
      <protection/>
    </xf>
    <xf numFmtId="49" fontId="39" fillId="40" borderId="24" xfId="152" applyNumberFormat="1" applyFont="1" applyFill="1" applyBorder="1" applyAlignment="1">
      <alignment horizontal="left"/>
      <protection/>
    </xf>
    <xf numFmtId="49" fontId="43" fillId="40" borderId="28" xfId="152" applyNumberFormat="1" applyFont="1" applyFill="1" applyBorder="1" applyAlignment="1">
      <alignment horizontal="center"/>
      <protection/>
    </xf>
    <xf numFmtId="49" fontId="43" fillId="40" borderId="24" xfId="152" applyNumberFormat="1" applyFont="1" applyFill="1" applyBorder="1" applyAlignment="1">
      <alignment horizontal="left"/>
      <protection/>
    </xf>
    <xf numFmtId="43" fontId="43" fillId="40" borderId="26" xfId="152" applyNumberFormat="1" applyFont="1" applyFill="1" applyBorder="1" applyAlignment="1">
      <alignment horizontal="right"/>
      <protection/>
    </xf>
    <xf numFmtId="49" fontId="39" fillId="51" borderId="28" xfId="152" applyNumberFormat="1" applyFont="1" applyFill="1" applyBorder="1" applyAlignment="1">
      <alignment horizontal="left"/>
      <protection/>
    </xf>
    <xf numFmtId="49" fontId="39" fillId="40" borderId="21" xfId="152" applyNumberFormat="1" applyFont="1" applyFill="1" applyBorder="1" applyAlignment="1">
      <alignment horizontal="center"/>
      <protection/>
    </xf>
    <xf numFmtId="49" fontId="39" fillId="40" borderId="21" xfId="152" applyNumberFormat="1" applyFont="1" applyFill="1" applyBorder="1" applyAlignment="1">
      <alignment horizontal="left"/>
      <protection/>
    </xf>
    <xf numFmtId="0" fontId="38" fillId="33" borderId="51" xfId="152" applyFont="1" applyFill="1" applyBorder="1">
      <alignment/>
      <protection/>
    </xf>
    <xf numFmtId="0" fontId="38" fillId="33" borderId="51" xfId="152" applyFont="1" applyFill="1" applyBorder="1" applyAlignment="1">
      <alignment horizontal="center"/>
      <protection/>
    </xf>
    <xf numFmtId="0" fontId="38" fillId="50" borderId="52" xfId="152" applyFont="1" applyFill="1" applyBorder="1" applyAlignment="1">
      <alignment horizontal="center"/>
      <protection/>
    </xf>
    <xf numFmtId="4" fontId="38" fillId="52" borderId="33" xfId="152" applyNumberFormat="1" applyFont="1" applyFill="1" applyBorder="1">
      <alignment/>
      <protection/>
    </xf>
    <xf numFmtId="0" fontId="39" fillId="53" borderId="51" xfId="152" applyFont="1" applyFill="1" applyBorder="1">
      <alignment/>
      <protection/>
    </xf>
    <xf numFmtId="0" fontId="39" fillId="53" borderId="51" xfId="152" applyFont="1" applyFill="1" applyBorder="1" applyAlignment="1">
      <alignment horizontal="center"/>
      <protection/>
    </xf>
    <xf numFmtId="0" fontId="39" fillId="53" borderId="53" xfId="152" applyFont="1" applyFill="1" applyBorder="1" applyAlignment="1">
      <alignment horizontal="center"/>
      <protection/>
    </xf>
    <xf numFmtId="0" fontId="39" fillId="53" borderId="54" xfId="152" applyFont="1" applyFill="1" applyBorder="1" applyAlignment="1">
      <alignment horizontal="center"/>
      <protection/>
    </xf>
    <xf numFmtId="43" fontId="39" fillId="44" borderId="33" xfId="152" applyNumberFormat="1" applyFont="1" applyFill="1" applyBorder="1">
      <alignment/>
      <protection/>
    </xf>
    <xf numFmtId="0" fontId="39" fillId="53" borderId="55" xfId="152" applyFont="1" applyFill="1" applyBorder="1" applyAlignment="1">
      <alignment horizontal="center"/>
      <protection/>
    </xf>
    <xf numFmtId="0" fontId="39" fillId="53" borderId="33" xfId="152" applyFont="1" applyFill="1" applyBorder="1" applyAlignment="1">
      <alignment horizontal="center"/>
      <protection/>
    </xf>
    <xf numFmtId="0" fontId="39" fillId="53" borderId="51" xfId="152" applyFont="1" applyFill="1" applyBorder="1" applyAlignment="1">
      <alignment horizontal="left"/>
      <protection/>
    </xf>
    <xf numFmtId="0" fontId="39" fillId="53" borderId="56" xfId="152" applyFont="1" applyFill="1" applyBorder="1" applyAlignment="1">
      <alignment horizontal="center"/>
      <protection/>
    </xf>
    <xf numFmtId="0" fontId="39" fillId="53" borderId="57" xfId="152" applyFont="1" applyFill="1" applyBorder="1" applyAlignment="1">
      <alignment horizontal="center"/>
      <protection/>
    </xf>
    <xf numFmtId="0" fontId="39" fillId="50" borderId="58" xfId="152" applyFont="1" applyFill="1" applyBorder="1">
      <alignment/>
      <protection/>
    </xf>
    <xf numFmtId="0" fontId="38" fillId="33" borderId="58" xfId="152" applyFont="1" applyFill="1" applyBorder="1" applyAlignment="1">
      <alignment horizontal="center"/>
      <protection/>
    </xf>
    <xf numFmtId="0" fontId="38" fillId="33" borderId="53" xfId="152" applyFont="1" applyFill="1" applyBorder="1" applyAlignment="1">
      <alignment horizontal="center"/>
      <protection/>
    </xf>
    <xf numFmtId="4" fontId="38" fillId="52" borderId="54" xfId="152" applyNumberFormat="1" applyFont="1" applyFill="1" applyBorder="1">
      <alignment/>
      <protection/>
    </xf>
    <xf numFmtId="0" fontId="38" fillId="33" borderId="51" xfId="152" applyFont="1" applyFill="1" applyBorder="1" applyAlignment="1">
      <alignment horizontal="left"/>
      <protection/>
    </xf>
    <xf numFmtId="0" fontId="38" fillId="33" borderId="59" xfId="152" applyFont="1" applyFill="1" applyBorder="1">
      <alignment/>
      <protection/>
    </xf>
    <xf numFmtId="212" fontId="38" fillId="33" borderId="60" xfId="152" applyNumberFormat="1" applyFont="1" applyFill="1" applyBorder="1">
      <alignment/>
      <protection/>
    </xf>
    <xf numFmtId="0" fontId="39" fillId="54" borderId="59" xfId="152" applyFont="1" applyFill="1" applyBorder="1" applyAlignment="1">
      <alignment/>
      <protection/>
    </xf>
    <xf numFmtId="194" fontId="35" fillId="0" borderId="61" xfId="152" applyNumberFormat="1" applyFont="1" applyBorder="1" applyAlignment="1">
      <alignment horizontal="center" vertical="center"/>
      <protection/>
    </xf>
    <xf numFmtId="4" fontId="35" fillId="0" borderId="0" xfId="152" applyNumberFormat="1" applyFont="1" applyBorder="1">
      <alignment/>
      <protection/>
    </xf>
    <xf numFmtId="0" fontId="39" fillId="0" borderId="0" xfId="152" applyFont="1" applyAlignment="1">
      <alignment horizontal="left"/>
      <protection/>
    </xf>
    <xf numFmtId="0" fontId="39" fillId="0" borderId="0" xfId="152" applyFont="1">
      <alignment/>
      <protection/>
    </xf>
    <xf numFmtId="0" fontId="39" fillId="38" borderId="0" xfId="152" applyFont="1" applyFill="1">
      <alignment/>
      <protection/>
    </xf>
    <xf numFmtId="0" fontId="39" fillId="40" borderId="0" xfId="152" applyFont="1" applyFill="1">
      <alignment/>
      <protection/>
    </xf>
    <xf numFmtId="0" fontId="39" fillId="40" borderId="0" xfId="152" applyFont="1" applyFill="1" applyBorder="1">
      <alignment/>
      <protection/>
    </xf>
    <xf numFmtId="0" fontId="39" fillId="0" borderId="0" xfId="152" applyFont="1" applyBorder="1" applyAlignment="1">
      <alignment horizontal="left"/>
      <protection/>
    </xf>
    <xf numFmtId="0" fontId="39" fillId="0" borderId="0" xfId="152" applyFont="1" applyBorder="1">
      <alignment/>
      <protection/>
    </xf>
    <xf numFmtId="43" fontId="39" fillId="0" borderId="0" xfId="152" applyNumberFormat="1" applyFont="1" applyBorder="1">
      <alignment/>
      <protection/>
    </xf>
    <xf numFmtId="49" fontId="39" fillId="0" borderId="0" xfId="152" applyNumberFormat="1" applyFont="1">
      <alignment/>
      <protection/>
    </xf>
    <xf numFmtId="49" fontId="12" fillId="38" borderId="0" xfId="222" applyNumberFormat="1" applyFont="1" applyFill="1" applyBorder="1" applyAlignment="1">
      <alignment horizontal="left"/>
    </xf>
    <xf numFmtId="49" fontId="12" fillId="38" borderId="0" xfId="222" applyNumberFormat="1" applyFont="1" applyFill="1" applyBorder="1" applyAlignment="1">
      <alignment horizontal="right"/>
    </xf>
    <xf numFmtId="194" fontId="7" fillId="0" borderId="0" xfId="222" applyFont="1" applyBorder="1" applyAlignment="1">
      <alignment horizontal="center" vertical="center"/>
    </xf>
    <xf numFmtId="0" fontId="7" fillId="0" borderId="0" xfId="152" applyFont="1" applyBorder="1">
      <alignment/>
      <protection/>
    </xf>
    <xf numFmtId="0" fontId="7" fillId="0" borderId="0" xfId="152" applyFont="1">
      <alignment/>
      <protection/>
    </xf>
    <xf numFmtId="194" fontId="6" fillId="38" borderId="17" xfId="222" applyFont="1" applyFill="1" applyBorder="1" applyAlignment="1">
      <alignment vertical="center"/>
    </xf>
    <xf numFmtId="194" fontId="7" fillId="38" borderId="17" xfId="222" applyFont="1" applyFill="1" applyBorder="1" applyAlignment="1">
      <alignment vertical="center"/>
    </xf>
    <xf numFmtId="194" fontId="7" fillId="38" borderId="17" xfId="222" applyFont="1" applyFill="1" applyBorder="1" applyAlignment="1">
      <alignment horizontal="right" vertical="center"/>
    </xf>
    <xf numFmtId="194" fontId="7" fillId="0" borderId="17" xfId="222" applyFont="1" applyBorder="1" applyAlignment="1">
      <alignment horizontal="center" vertical="center"/>
    </xf>
    <xf numFmtId="194" fontId="7" fillId="38" borderId="0" xfId="222" applyFont="1" applyFill="1" applyBorder="1" applyAlignment="1">
      <alignment vertical="center"/>
    </xf>
    <xf numFmtId="194" fontId="7" fillId="0" borderId="0" xfId="222" applyFont="1" applyBorder="1" applyAlignment="1">
      <alignment vertical="center"/>
    </xf>
    <xf numFmtId="194" fontId="7" fillId="38" borderId="0" xfId="222" applyFont="1" applyFill="1" applyBorder="1" applyAlignment="1">
      <alignment horizontal="right" vertical="center"/>
    </xf>
    <xf numFmtId="49" fontId="4" fillId="38" borderId="9" xfId="222" applyNumberFormat="1" applyFont="1" applyFill="1" applyBorder="1" applyAlignment="1">
      <alignment horizontal="center" vertical="center"/>
    </xf>
    <xf numFmtId="49" fontId="3" fillId="39" borderId="9" xfId="222" applyNumberFormat="1" applyFont="1" applyFill="1" applyBorder="1" applyAlignment="1">
      <alignment horizontal="center" vertical="center"/>
    </xf>
    <xf numFmtId="49" fontId="3" fillId="39" borderId="0" xfId="222" applyNumberFormat="1" applyFont="1" applyFill="1" applyBorder="1" applyAlignment="1">
      <alignment horizontal="center" vertical="center"/>
    </xf>
    <xf numFmtId="2" fontId="7" fillId="0" borderId="0" xfId="152" applyNumberFormat="1" applyFont="1" applyBorder="1">
      <alignment/>
      <protection/>
    </xf>
    <xf numFmtId="49" fontId="7" fillId="0" borderId="0" xfId="152" applyNumberFormat="1" applyFont="1" applyBorder="1">
      <alignment/>
      <protection/>
    </xf>
    <xf numFmtId="49" fontId="7" fillId="0" borderId="0" xfId="152" applyNumberFormat="1" applyFont="1">
      <alignment/>
      <protection/>
    </xf>
    <xf numFmtId="194" fontId="3" fillId="0" borderId="30" xfId="222" applyFont="1" applyBorder="1" applyAlignment="1">
      <alignment vertical="center"/>
    </xf>
    <xf numFmtId="194" fontId="3" fillId="0" borderId="32" xfId="222" applyFont="1" applyBorder="1" applyAlignment="1">
      <alignment vertical="center"/>
    </xf>
    <xf numFmtId="194" fontId="3" fillId="38" borderId="32" xfId="222" applyFont="1" applyFill="1" applyBorder="1" applyAlignment="1">
      <alignment vertical="center"/>
    </xf>
    <xf numFmtId="0" fontId="7" fillId="0" borderId="15" xfId="152" applyFont="1" applyBorder="1">
      <alignment/>
      <protection/>
    </xf>
    <xf numFmtId="194" fontId="2" fillId="0" borderId="20" xfId="222" applyFont="1" applyBorder="1" applyAlignment="1" quotePrefix="1">
      <alignment horizontal="left" vertical="center"/>
    </xf>
    <xf numFmtId="194" fontId="2" fillId="38" borderId="20" xfId="222" applyFont="1" applyFill="1" applyBorder="1" applyAlignment="1">
      <alignment/>
    </xf>
    <xf numFmtId="43" fontId="39" fillId="0" borderId="20" xfId="63" applyNumberFormat="1" applyFont="1" applyBorder="1" applyAlignment="1">
      <alignment horizontal="center"/>
    </xf>
    <xf numFmtId="0" fontId="10" fillId="0" borderId="0" xfId="152" applyFont="1" applyBorder="1">
      <alignment/>
      <protection/>
    </xf>
    <xf numFmtId="0" fontId="10" fillId="0" borderId="15" xfId="152" applyFont="1" applyBorder="1">
      <alignment/>
      <protection/>
    </xf>
    <xf numFmtId="194" fontId="2" fillId="38" borderId="29" xfId="222" applyFont="1" applyFill="1" applyBorder="1" applyAlignment="1">
      <alignment/>
    </xf>
    <xf numFmtId="43" fontId="39" fillId="0" borderId="20" xfId="63" applyNumberFormat="1" applyFont="1" applyBorder="1" applyAlignment="1">
      <alignment/>
    </xf>
    <xf numFmtId="194" fontId="2" fillId="0" borderId="31" xfId="222" applyFont="1" applyBorder="1" applyAlignment="1" quotePrefix="1">
      <alignment horizontal="left" vertical="center"/>
    </xf>
    <xf numFmtId="194" fontId="2" fillId="38" borderId="30" xfId="222" applyFont="1" applyFill="1" applyBorder="1" applyAlignment="1">
      <alignment/>
    </xf>
    <xf numFmtId="194" fontId="3" fillId="47" borderId="9" xfId="222" applyFont="1" applyFill="1" applyBorder="1" applyAlignment="1">
      <alignment horizontal="center" vertical="center"/>
    </xf>
    <xf numFmtId="194" fontId="3" fillId="47" borderId="9" xfId="222" applyFont="1" applyFill="1" applyBorder="1" applyAlignment="1">
      <alignment vertical="center"/>
    </xf>
    <xf numFmtId="194" fontId="2" fillId="38" borderId="30" xfId="222" applyFont="1" applyFill="1" applyBorder="1" applyAlignment="1">
      <alignment vertical="center"/>
    </xf>
    <xf numFmtId="194" fontId="2" fillId="38" borderId="32" xfId="222" applyFont="1" applyFill="1" applyBorder="1" applyAlignment="1">
      <alignment vertical="center"/>
    </xf>
    <xf numFmtId="194" fontId="2" fillId="38" borderId="20" xfId="222" applyFont="1" applyFill="1" applyBorder="1" applyAlignment="1">
      <alignment vertical="center"/>
    </xf>
    <xf numFmtId="3" fontId="10" fillId="0" borderId="0" xfId="152" applyNumberFormat="1" applyFont="1" applyBorder="1">
      <alignment/>
      <protection/>
    </xf>
    <xf numFmtId="194" fontId="2" fillId="38" borderId="28" xfId="222" applyFont="1" applyFill="1" applyBorder="1" applyAlignment="1">
      <alignment vertical="center"/>
    </xf>
    <xf numFmtId="3" fontId="7" fillId="0" borderId="0" xfId="152" applyNumberFormat="1" applyFont="1" applyBorder="1">
      <alignment/>
      <protection/>
    </xf>
    <xf numFmtId="0" fontId="10" fillId="0" borderId="26" xfId="152" applyFont="1" applyBorder="1">
      <alignment/>
      <protection/>
    </xf>
    <xf numFmtId="0" fontId="14" fillId="0" borderId="0" xfId="152" applyFont="1" applyBorder="1" applyAlignment="1">
      <alignment vertical="center"/>
      <protection/>
    </xf>
    <xf numFmtId="0" fontId="10" fillId="0" borderId="0" xfId="152" applyFont="1" applyBorder="1" applyAlignment="1">
      <alignment vertical="center"/>
      <protection/>
    </xf>
    <xf numFmtId="0" fontId="10" fillId="0" borderId="0" xfId="152" applyFont="1" applyBorder="1" applyAlignment="1">
      <alignment horizontal="right" vertical="center"/>
      <protection/>
    </xf>
    <xf numFmtId="0" fontId="10" fillId="0" borderId="34" xfId="152" applyFont="1" applyBorder="1" applyAlignment="1">
      <alignment vertical="center"/>
      <protection/>
    </xf>
    <xf numFmtId="0" fontId="10" fillId="0" borderId="0" xfId="152" applyFont="1">
      <alignment/>
      <protection/>
    </xf>
    <xf numFmtId="0" fontId="10" fillId="0" borderId="0" xfId="152" applyFont="1" applyBorder="1" applyAlignment="1">
      <alignment horizontal="left" vertical="center" indent="4"/>
      <protection/>
    </xf>
    <xf numFmtId="194" fontId="10" fillId="0" borderId="0" xfId="152" applyNumberFormat="1" applyFont="1" applyBorder="1" applyAlignment="1">
      <alignment horizontal="right" vertical="center"/>
      <protection/>
    </xf>
    <xf numFmtId="43" fontId="10" fillId="0" borderId="0" xfId="152" applyNumberFormat="1" applyFont="1" applyBorder="1" applyAlignment="1">
      <alignment vertical="center"/>
      <protection/>
    </xf>
    <xf numFmtId="0" fontId="10" fillId="0" borderId="0" xfId="152" applyFont="1" applyAlignment="1">
      <alignment horizontal="right"/>
      <protection/>
    </xf>
    <xf numFmtId="49" fontId="3" fillId="0" borderId="9" xfId="222" applyNumberFormat="1" applyFont="1" applyFill="1" applyBorder="1" applyAlignment="1">
      <alignment horizontal="center" vertical="center"/>
    </xf>
    <xf numFmtId="49" fontId="3" fillId="0" borderId="9" xfId="63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left"/>
    </xf>
    <xf numFmtId="40" fontId="2" fillId="0" borderId="0" xfId="63" applyNumberFormat="1" applyFont="1" applyBorder="1" applyAlignment="1">
      <alignment horizontal="center"/>
    </xf>
    <xf numFmtId="4" fontId="2" fillId="0" borderId="0" xfId="63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22" xfId="63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right" wrapText="1"/>
    </xf>
    <xf numFmtId="39" fontId="3" fillId="0" borderId="28" xfId="63" applyNumberFormat="1" applyFont="1" applyBorder="1" applyAlignment="1">
      <alignment horizontal="right" wrapText="1"/>
    </xf>
    <xf numFmtId="4" fontId="3" fillId="0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right" wrapText="1"/>
    </xf>
    <xf numFmtId="39" fontId="3" fillId="0" borderId="20" xfId="63" applyNumberFormat="1" applyFont="1" applyFill="1" applyBorder="1" applyAlignment="1">
      <alignment horizontal="right" wrapText="1"/>
    </xf>
    <xf numFmtId="0" fontId="10" fillId="0" borderId="19" xfId="0" applyFont="1" applyBorder="1" applyAlignment="1">
      <alignment horizontal="left" vertical="center"/>
    </xf>
    <xf numFmtId="4" fontId="3" fillId="0" borderId="28" xfId="0" applyNumberFormat="1" applyFont="1" applyFill="1" applyBorder="1" applyAlignment="1">
      <alignment horizontal="right" wrapText="1"/>
    </xf>
    <xf numFmtId="4" fontId="2" fillId="0" borderId="20" xfId="63" applyNumberFormat="1" applyFont="1" applyFill="1" applyBorder="1" applyAlignment="1">
      <alignment/>
    </xf>
    <xf numFmtId="0" fontId="2" fillId="0" borderId="19" xfId="0" applyFont="1" applyBorder="1" applyAlignment="1">
      <alignment vertical="center"/>
    </xf>
    <xf numFmtId="4" fontId="2" fillId="0" borderId="28" xfId="63" applyNumberFormat="1" applyFont="1" applyFill="1" applyBorder="1" applyAlignment="1">
      <alignment/>
    </xf>
    <xf numFmtId="4" fontId="3" fillId="0" borderId="20" xfId="63" applyNumberFormat="1" applyFont="1" applyFill="1" applyBorder="1" applyAlignment="1">
      <alignment/>
    </xf>
    <xf numFmtId="4" fontId="2" fillId="0" borderId="29" xfId="63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0" fontId="2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" fontId="3" fillId="0" borderId="28" xfId="0" applyNumberFormat="1" applyFont="1" applyFill="1" applyBorder="1" applyAlignment="1">
      <alignment/>
    </xf>
    <xf numFmtId="39" fontId="3" fillId="0" borderId="62" xfId="63" applyNumberFormat="1" applyFont="1" applyFill="1" applyBorder="1" applyAlignment="1">
      <alignment horizontal="right" wrapText="1"/>
    </xf>
    <xf numFmtId="4" fontId="3" fillId="0" borderId="22" xfId="0" applyNumberFormat="1" applyFont="1" applyBorder="1" applyAlignment="1">
      <alignment/>
    </xf>
    <xf numFmtId="4" fontId="2" fillId="0" borderId="25" xfId="63" applyNumberFormat="1" applyFont="1" applyBorder="1" applyAlignment="1">
      <alignment/>
    </xf>
    <xf numFmtId="4" fontId="2" fillId="0" borderId="14" xfId="63" applyNumberFormat="1" applyFont="1" applyBorder="1" applyAlignment="1">
      <alignment horizontal="right" wrapText="1"/>
    </xf>
    <xf numFmtId="4" fontId="2" fillId="0" borderId="17" xfId="63" applyNumberFormat="1" applyFont="1" applyBorder="1" applyAlignment="1">
      <alignment vertical="center"/>
    </xf>
    <xf numFmtId="209" fontId="10" fillId="0" borderId="0" xfId="63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9" fontId="2" fillId="0" borderId="0" xfId="63" applyNumberFormat="1" applyFont="1" applyAlignment="1">
      <alignment horizontal="left" vertical="top" wrapText="1"/>
    </xf>
    <xf numFmtId="49" fontId="2" fillId="0" borderId="0" xfId="63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center"/>
    </xf>
    <xf numFmtId="49" fontId="2" fillId="0" borderId="0" xfId="63" applyNumberFormat="1" applyFont="1" applyFill="1" applyAlignment="1">
      <alignment/>
    </xf>
    <xf numFmtId="194" fontId="10" fillId="0" borderId="0" xfId="63" applyFont="1" applyFill="1" applyAlignment="1">
      <alignment/>
    </xf>
    <xf numFmtId="4" fontId="10" fillId="0" borderId="0" xfId="63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94" fontId="2" fillId="0" borderId="0" xfId="63" applyFont="1" applyFill="1" applyAlignment="1">
      <alignment/>
    </xf>
    <xf numFmtId="4" fontId="2" fillId="0" borderId="0" xfId="63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38" fillId="0" borderId="24" xfId="63" applyNumberFormat="1" applyFont="1" applyBorder="1" applyAlignment="1">
      <alignment horizontal="left" vertical="center"/>
    </xf>
    <xf numFmtId="43" fontId="38" fillId="0" borderId="24" xfId="0" applyNumberFormat="1" applyFont="1" applyBorder="1" applyAlignment="1">
      <alignment/>
    </xf>
    <xf numFmtId="0" fontId="38" fillId="0" borderId="0" xfId="0" applyFont="1" applyBorder="1" applyAlignment="1">
      <alignment/>
    </xf>
    <xf numFmtId="194" fontId="39" fillId="46" borderId="24" xfId="63" applyNumberFormat="1" applyFont="1" applyFill="1" applyBorder="1" applyAlignment="1">
      <alignment horizontal="right" vertical="center"/>
    </xf>
    <xf numFmtId="194" fontId="39" fillId="46" borderId="0" xfId="63" applyNumberFormat="1" applyFont="1" applyFill="1" applyBorder="1" applyAlignment="1">
      <alignment horizontal="right" vertical="center"/>
    </xf>
    <xf numFmtId="0" fontId="39" fillId="46" borderId="0" xfId="0" applyFont="1" applyFill="1" applyBorder="1" applyAlignment="1">
      <alignment/>
    </xf>
    <xf numFmtId="194" fontId="38" fillId="46" borderId="24" xfId="63" applyNumberFormat="1" applyFont="1" applyFill="1" applyBorder="1" applyAlignment="1">
      <alignment horizontal="right" vertical="center"/>
    </xf>
    <xf numFmtId="194" fontId="38" fillId="46" borderId="0" xfId="63" applyNumberFormat="1" applyFont="1" applyFill="1" applyBorder="1" applyAlignment="1">
      <alignment horizontal="right" vertical="center"/>
    </xf>
    <xf numFmtId="0" fontId="39" fillId="0" borderId="24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24" xfId="0" applyFont="1" applyBorder="1" applyAlignment="1">
      <alignment/>
    </xf>
    <xf numFmtId="194" fontId="39" fillId="0" borderId="0" xfId="63" applyFont="1" applyFill="1" applyBorder="1" applyAlignment="1">
      <alignment horizontal="right"/>
    </xf>
    <xf numFmtId="194" fontId="38" fillId="47" borderId="9" xfId="222" applyFont="1" applyFill="1" applyBorder="1" applyAlignment="1">
      <alignment vertical="center"/>
    </xf>
    <xf numFmtId="43" fontId="38" fillId="55" borderId="18" xfId="63" applyNumberFormat="1" applyFont="1" applyFill="1" applyBorder="1" applyAlignment="1">
      <alignment/>
    </xf>
    <xf numFmtId="194" fontId="6" fillId="0" borderId="32" xfId="63" applyFont="1" applyBorder="1" applyAlignment="1">
      <alignment vertical="center" shrinkToFit="1"/>
    </xf>
    <xf numFmtId="43" fontId="38" fillId="55" borderId="63" xfId="63" applyNumberFormat="1" applyFont="1" applyFill="1" applyBorder="1" applyAlignment="1">
      <alignment/>
    </xf>
    <xf numFmtId="194" fontId="38" fillId="55" borderId="64" xfId="0" applyNumberFormat="1" applyFont="1" applyFill="1" applyBorder="1" applyAlignment="1">
      <alignment horizontal="center" vertical="center"/>
    </xf>
    <xf numFmtId="194" fontId="6" fillId="0" borderId="18" xfId="63" applyFont="1" applyBorder="1" applyAlignment="1">
      <alignment vertical="center" shrinkToFit="1"/>
    </xf>
    <xf numFmtId="194" fontId="6" fillId="0" borderId="18" xfId="0" applyNumberFormat="1" applyFont="1" applyBorder="1" applyAlignment="1">
      <alignment horizontal="center" vertical="center"/>
    </xf>
    <xf numFmtId="194" fontId="6" fillId="0" borderId="32" xfId="0" applyNumberFormat="1" applyFont="1" applyBorder="1" applyAlignment="1">
      <alignment horizontal="center" vertical="center"/>
    </xf>
    <xf numFmtId="43" fontId="39" fillId="0" borderId="19" xfId="63" applyNumberFormat="1" applyFont="1" applyBorder="1" applyAlignment="1">
      <alignment vertical="center"/>
    </xf>
    <xf numFmtId="194" fontId="6" fillId="0" borderId="20" xfId="63" applyFont="1" applyBorder="1" applyAlignment="1">
      <alignment vertical="center" shrinkToFit="1"/>
    </xf>
    <xf numFmtId="43" fontId="39" fillId="0" borderId="65" xfId="63" applyNumberFormat="1" applyFont="1" applyBorder="1" applyAlignment="1">
      <alignment vertical="center"/>
    </xf>
    <xf numFmtId="43" fontId="39" fillId="0" borderId="29" xfId="63" applyNumberFormat="1" applyFont="1" applyBorder="1" applyAlignment="1">
      <alignment vertical="center"/>
    </xf>
    <xf numFmtId="194" fontId="6" fillId="0" borderId="19" xfId="63" applyFont="1" applyBorder="1" applyAlignment="1">
      <alignment vertical="center" shrinkToFit="1"/>
    </xf>
    <xf numFmtId="194" fontId="6" fillId="0" borderId="19" xfId="0" applyNumberFormat="1" applyFont="1" applyBorder="1" applyAlignment="1">
      <alignment horizontal="center" vertical="center"/>
    </xf>
    <xf numFmtId="194" fontId="6" fillId="0" borderId="20" xfId="0" applyNumberFormat="1" applyFont="1" applyBorder="1" applyAlignment="1">
      <alignment horizontal="center" vertical="center"/>
    </xf>
    <xf numFmtId="43" fontId="38" fillId="55" borderId="19" xfId="63" applyNumberFormat="1" applyFont="1" applyFill="1" applyBorder="1" applyAlignment="1">
      <alignment vertical="center"/>
    </xf>
    <xf numFmtId="43" fontId="38" fillId="55" borderId="65" xfId="63" applyNumberFormat="1" applyFont="1" applyFill="1" applyBorder="1" applyAlignment="1">
      <alignment vertical="center"/>
    </xf>
    <xf numFmtId="43" fontId="38" fillId="55" borderId="29" xfId="63" applyNumberFormat="1" applyFont="1" applyFill="1" applyBorder="1" applyAlignment="1">
      <alignment vertical="center"/>
    </xf>
    <xf numFmtId="194" fontId="39" fillId="0" borderId="19" xfId="63" applyNumberFormat="1" applyFont="1" applyBorder="1" applyAlignment="1">
      <alignment vertical="center"/>
    </xf>
    <xf numFmtId="194" fontId="39" fillId="0" borderId="29" xfId="63" applyNumberFormat="1" applyFont="1" applyBorder="1" applyAlignment="1">
      <alignment vertical="center"/>
    </xf>
    <xf numFmtId="43" fontId="39" fillId="0" borderId="19" xfId="63" applyNumberFormat="1" applyFont="1" applyBorder="1" applyAlignment="1">
      <alignment horizontal="center" vertical="center"/>
    </xf>
    <xf numFmtId="43" fontId="38" fillId="55" borderId="66" xfId="63" applyNumberFormat="1" applyFont="1" applyFill="1" applyBorder="1" applyAlignment="1">
      <alignment vertical="center"/>
    </xf>
    <xf numFmtId="43" fontId="38" fillId="55" borderId="67" xfId="63" applyNumberFormat="1" applyFont="1" applyFill="1" applyBorder="1" applyAlignment="1">
      <alignment vertical="center"/>
    </xf>
    <xf numFmtId="194" fontId="6" fillId="0" borderId="62" xfId="0" applyNumberFormat="1" applyFont="1" applyBorder="1" applyAlignment="1">
      <alignment horizontal="center" vertical="center"/>
    </xf>
    <xf numFmtId="43" fontId="38" fillId="55" borderId="68" xfId="63" applyNumberFormat="1" applyFont="1" applyFill="1" applyBorder="1" applyAlignment="1">
      <alignment vertical="center"/>
    </xf>
    <xf numFmtId="0" fontId="6" fillId="0" borderId="37" xfId="152" applyFont="1" applyBorder="1" applyAlignment="1">
      <alignment horizontal="left" vertical="center"/>
      <protection/>
    </xf>
    <xf numFmtId="194" fontId="39" fillId="0" borderId="20" xfId="63" applyFont="1" applyFill="1" applyBorder="1" applyAlignment="1">
      <alignment horizontal="right" vertical="center"/>
    </xf>
    <xf numFmtId="0" fontId="6" fillId="0" borderId="38" xfId="152" applyFont="1" applyFill="1" applyBorder="1" applyAlignment="1">
      <alignment horizontal="center"/>
      <protection/>
    </xf>
    <xf numFmtId="0" fontId="6" fillId="0" borderId="39" xfId="152" applyFont="1" applyFill="1" applyBorder="1" applyAlignment="1">
      <alignment horizontal="center"/>
      <protection/>
    </xf>
    <xf numFmtId="0" fontId="6" fillId="0" borderId="43" xfId="152" applyFont="1" applyFill="1" applyBorder="1" applyAlignment="1">
      <alignment horizontal="center"/>
      <protection/>
    </xf>
    <xf numFmtId="0" fontId="6" fillId="0" borderId="44" xfId="152" applyFont="1" applyFill="1" applyBorder="1" applyAlignment="1">
      <alignment horizontal="center"/>
      <protection/>
    </xf>
    <xf numFmtId="0" fontId="39" fillId="0" borderId="28" xfId="152" applyFont="1" applyFill="1" applyBorder="1">
      <alignment/>
      <protection/>
    </xf>
    <xf numFmtId="194" fontId="38" fillId="45" borderId="20" xfId="63" applyFont="1" applyFill="1" applyBorder="1" applyAlignment="1">
      <alignment horizontal="right" vertical="center"/>
    </xf>
    <xf numFmtId="4" fontId="38" fillId="45" borderId="20" xfId="0" applyNumberFormat="1" applyFont="1" applyFill="1" applyBorder="1" applyAlignment="1">
      <alignment horizontal="right" wrapText="1"/>
    </xf>
    <xf numFmtId="43" fontId="39" fillId="45" borderId="20" xfId="63" applyNumberFormat="1" applyFont="1" applyFill="1" applyBorder="1" applyAlignment="1">
      <alignment/>
    </xf>
    <xf numFmtId="43" fontId="39" fillId="46" borderId="20" xfId="63" applyNumberFormat="1" applyFont="1" applyFill="1" applyBorder="1" applyAlignment="1">
      <alignment/>
    </xf>
    <xf numFmtId="194" fontId="38" fillId="46" borderId="20" xfId="63" applyFont="1" applyFill="1" applyBorder="1" applyAlignment="1">
      <alignment horizontal="right" vertical="center"/>
    </xf>
    <xf numFmtId="212" fontId="39" fillId="0" borderId="20" xfId="63" applyNumberFormat="1" applyFont="1" applyBorder="1" applyAlignment="1">
      <alignment horizontal="right" vertical="center"/>
    </xf>
    <xf numFmtId="194" fontId="39" fillId="45" borderId="20" xfId="63" applyFont="1" applyFill="1" applyBorder="1" applyAlignment="1">
      <alignment horizontal="right" vertical="center"/>
    </xf>
    <xf numFmtId="43" fontId="39" fillId="0" borderId="62" xfId="0" applyNumberFormat="1" applyFont="1" applyFill="1" applyBorder="1" applyAlignment="1">
      <alignment/>
    </xf>
    <xf numFmtId="4" fontId="38" fillId="0" borderId="62" xfId="0" applyNumberFormat="1" applyFont="1" applyBorder="1" applyAlignment="1">
      <alignment/>
    </xf>
    <xf numFmtId="211" fontId="38" fillId="0" borderId="62" xfId="63" applyNumberFormat="1" applyFont="1" applyBorder="1" applyAlignment="1">
      <alignment horizontal="right" wrapText="1"/>
    </xf>
    <xf numFmtId="49" fontId="3" fillId="16" borderId="9" xfId="222" applyNumberFormat="1" applyFont="1" applyFill="1" applyBorder="1" applyAlignment="1">
      <alignment horizontal="center" vertical="center"/>
    </xf>
    <xf numFmtId="49" fontId="39" fillId="56" borderId="28" xfId="152" applyNumberFormat="1" applyFont="1" applyFill="1" applyBorder="1" applyAlignment="1">
      <alignment horizontal="center"/>
      <protection/>
    </xf>
    <xf numFmtId="43" fontId="43" fillId="57" borderId="28" xfId="63" applyNumberFormat="1" applyFont="1" applyFill="1" applyBorder="1" applyAlignment="1">
      <alignment horizontal="right"/>
    </xf>
    <xf numFmtId="43" fontId="10" fillId="0" borderId="0" xfId="152" applyNumberFormat="1" applyFont="1" applyBorder="1" applyAlignment="1">
      <alignment horizontal="right" vertical="center"/>
      <protection/>
    </xf>
    <xf numFmtId="49" fontId="3" fillId="0" borderId="22" xfId="65" applyNumberFormat="1" applyFont="1" applyBorder="1" applyAlignment="1">
      <alignment horizontal="center" vertical="center"/>
    </xf>
    <xf numFmtId="194" fontId="3" fillId="0" borderId="22" xfId="65" applyFont="1" applyBorder="1" applyAlignment="1">
      <alignment horizontal="center" vertical="center" wrapText="1"/>
    </xf>
    <xf numFmtId="4" fontId="3" fillId="0" borderId="21" xfId="65" applyNumberFormat="1" applyFont="1" applyBorder="1" applyAlignment="1" quotePrefix="1">
      <alignment horizontal="center" vertical="center"/>
    </xf>
    <xf numFmtId="192" fontId="3" fillId="0" borderId="21" xfId="65" applyNumberFormat="1" applyFont="1" applyBorder="1" applyAlignment="1" quotePrefix="1">
      <alignment horizontal="center" vertical="center"/>
    </xf>
    <xf numFmtId="4" fontId="3" fillId="0" borderId="22" xfId="152" applyNumberFormat="1" applyFont="1" applyFill="1" applyBorder="1">
      <alignment/>
      <protection/>
    </xf>
    <xf numFmtId="4" fontId="3" fillId="0" borderId="28" xfId="152" applyNumberFormat="1" applyFont="1" applyBorder="1" applyAlignment="1">
      <alignment horizontal="right" wrapText="1"/>
      <protection/>
    </xf>
    <xf numFmtId="4" fontId="3" fillId="0" borderId="20" xfId="152" applyNumberFormat="1" applyFont="1" applyFill="1" applyBorder="1" applyAlignment="1">
      <alignment horizontal="right" wrapText="1"/>
      <protection/>
    </xf>
    <xf numFmtId="4" fontId="3" fillId="0" borderId="20" xfId="152" applyNumberFormat="1" applyFont="1" applyFill="1" applyBorder="1">
      <alignment/>
      <protection/>
    </xf>
    <xf numFmtId="201" fontId="2" fillId="0" borderId="20" xfId="65" applyNumberFormat="1" applyFont="1" applyFill="1" applyBorder="1" applyAlignment="1">
      <alignment horizontal="right"/>
    </xf>
    <xf numFmtId="4" fontId="3" fillId="0" borderId="20" xfId="152" applyNumberFormat="1" applyFont="1" applyBorder="1" applyAlignment="1">
      <alignment horizontal="right" wrapText="1"/>
      <protection/>
    </xf>
    <xf numFmtId="4" fontId="2" fillId="0" borderId="30" xfId="65" applyNumberFormat="1" applyFont="1" applyFill="1" applyBorder="1" applyAlignment="1">
      <alignment horizontal="right"/>
    </xf>
    <xf numFmtId="4" fontId="2" fillId="0" borderId="20" xfId="65" applyNumberFormat="1" applyFont="1" applyFill="1" applyBorder="1" applyAlignment="1">
      <alignment/>
    </xf>
    <xf numFmtId="194" fontId="2" fillId="0" borderId="20" xfId="65" applyFont="1" applyFill="1" applyBorder="1" applyAlignment="1">
      <alignment/>
    </xf>
    <xf numFmtId="4" fontId="2" fillId="0" borderId="20" xfId="65" applyNumberFormat="1" applyFont="1" applyBorder="1" applyAlignment="1">
      <alignment/>
    </xf>
    <xf numFmtId="4" fontId="2" fillId="0" borderId="28" xfId="65" applyNumberFormat="1" applyFont="1" applyBorder="1" applyAlignment="1">
      <alignment/>
    </xf>
    <xf numFmtId="4" fontId="2" fillId="0" borderId="20" xfId="65" applyNumberFormat="1" applyFont="1" applyFill="1" applyBorder="1" applyAlignment="1">
      <alignment horizontal="right"/>
    </xf>
    <xf numFmtId="4" fontId="3" fillId="0" borderId="20" xfId="65" applyNumberFormat="1" applyFont="1" applyFill="1" applyBorder="1" applyAlignment="1">
      <alignment/>
    </xf>
    <xf numFmtId="4" fontId="3" fillId="0" borderId="30" xfId="65" applyNumberFormat="1" applyFont="1" applyFill="1" applyBorder="1" applyAlignment="1">
      <alignment/>
    </xf>
    <xf numFmtId="4" fontId="3" fillId="0" borderId="28" xfId="152" applyNumberFormat="1" applyFont="1" applyFill="1" applyBorder="1" applyAlignment="1">
      <alignment horizontal="right" wrapText="1"/>
      <protection/>
    </xf>
    <xf numFmtId="4" fontId="3" fillId="0" borderId="30" xfId="65" applyNumberFormat="1" applyFont="1" applyFill="1" applyBorder="1" applyAlignment="1">
      <alignment/>
    </xf>
    <xf numFmtId="4" fontId="3" fillId="0" borderId="20" xfId="152" applyNumberFormat="1" applyFont="1" applyBorder="1">
      <alignment/>
      <protection/>
    </xf>
    <xf numFmtId="43" fontId="2" fillId="0" borderId="20" xfId="152" applyNumberFormat="1" applyFont="1" applyFill="1" applyBorder="1">
      <alignment/>
      <protection/>
    </xf>
    <xf numFmtId="4" fontId="3" fillId="0" borderId="20" xfId="65" applyNumberFormat="1" applyFont="1" applyBorder="1" applyAlignment="1">
      <alignment/>
    </xf>
    <xf numFmtId="4" fontId="3" fillId="0" borderId="19" xfId="65" applyNumberFormat="1" applyFont="1" applyBorder="1" applyAlignment="1">
      <alignment/>
    </xf>
    <xf numFmtId="43" fontId="2" fillId="0" borderId="20" xfId="152" applyNumberFormat="1" applyFont="1" applyFill="1" applyBorder="1" applyAlignment="1">
      <alignment horizontal="right"/>
      <protection/>
    </xf>
    <xf numFmtId="4" fontId="3" fillId="0" borderId="19" xfId="65" applyNumberFormat="1" applyFont="1" applyFill="1" applyBorder="1" applyAlignment="1">
      <alignment/>
    </xf>
    <xf numFmtId="4" fontId="2" fillId="0" borderId="20" xfId="152" applyNumberFormat="1" applyFont="1" applyFill="1" applyBorder="1">
      <alignment/>
      <protection/>
    </xf>
    <xf numFmtId="4" fontId="3" fillId="0" borderId="29" xfId="152" applyNumberFormat="1" applyFont="1" applyBorder="1">
      <alignment/>
      <protection/>
    </xf>
    <xf numFmtId="213" fontId="3" fillId="0" borderId="20" xfId="152" applyNumberFormat="1" applyFont="1" applyFill="1" applyBorder="1">
      <alignment/>
      <protection/>
    </xf>
    <xf numFmtId="213" fontId="2" fillId="0" borderId="20" xfId="152" applyNumberFormat="1" applyFont="1" applyFill="1" applyBorder="1">
      <alignment/>
      <protection/>
    </xf>
    <xf numFmtId="4" fontId="3" fillId="0" borderId="19" xfId="152" applyNumberFormat="1" applyFont="1" applyBorder="1">
      <alignment/>
      <protection/>
    </xf>
    <xf numFmtId="213" fontId="2" fillId="0" borderId="21" xfId="152" applyNumberFormat="1" applyFont="1" applyFill="1" applyBorder="1">
      <alignment/>
      <protection/>
    </xf>
    <xf numFmtId="4" fontId="3" fillId="0" borderId="28" xfId="152" applyNumberFormat="1" applyFont="1" applyBorder="1">
      <alignment/>
      <protection/>
    </xf>
    <xf numFmtId="4" fontId="3" fillId="0" borderId="9" xfId="152" applyNumberFormat="1" applyFont="1" applyFill="1" applyBorder="1">
      <alignment/>
      <protection/>
    </xf>
    <xf numFmtId="2" fontId="3" fillId="0" borderId="22" xfId="152" applyNumberFormat="1" applyFont="1" applyBorder="1">
      <alignment/>
      <protection/>
    </xf>
    <xf numFmtId="214" fontId="2" fillId="0" borderId="9" xfId="65" applyNumberFormat="1" applyFont="1" applyFill="1" applyBorder="1" applyAlignment="1">
      <alignment/>
    </xf>
    <xf numFmtId="194" fontId="2" fillId="0" borderId="25" xfId="65" applyFont="1" applyBorder="1" applyAlignment="1">
      <alignment/>
    </xf>
    <xf numFmtId="4" fontId="2" fillId="0" borderId="9" xfId="65" applyNumberFormat="1" applyFont="1" applyFill="1" applyBorder="1" applyAlignment="1">
      <alignment vertical="center"/>
    </xf>
    <xf numFmtId="199" fontId="2" fillId="0" borderId="17" xfId="65" applyNumberFormat="1" applyFont="1" applyBorder="1" applyAlignment="1">
      <alignment vertical="center"/>
    </xf>
    <xf numFmtId="0" fontId="12" fillId="0" borderId="0" xfId="152" applyFont="1" applyBorder="1" applyAlignment="1">
      <alignment horizontal="left"/>
      <protection/>
    </xf>
    <xf numFmtId="43" fontId="38" fillId="52" borderId="33" xfId="152" applyNumberFormat="1" applyFont="1" applyFill="1" applyBorder="1" applyAlignment="1">
      <alignment horizontal="right"/>
      <protection/>
    </xf>
    <xf numFmtId="4" fontId="38" fillId="52" borderId="33" xfId="152" applyNumberFormat="1" applyFont="1" applyFill="1" applyBorder="1" applyAlignment="1">
      <alignment horizontal="right"/>
      <protection/>
    </xf>
    <xf numFmtId="43" fontId="91" fillId="44" borderId="57" xfId="63" applyNumberFormat="1" applyFont="1" applyFill="1" applyBorder="1" applyAlignment="1">
      <alignment horizontal="right"/>
    </xf>
    <xf numFmtId="43" fontId="39" fillId="44" borderId="57" xfId="63" applyNumberFormat="1" applyFont="1" applyFill="1" applyBorder="1" applyAlignment="1">
      <alignment horizontal="right"/>
    </xf>
    <xf numFmtId="43" fontId="91" fillId="44" borderId="33" xfId="63" applyNumberFormat="1" applyFont="1" applyFill="1" applyBorder="1" applyAlignment="1">
      <alignment horizontal="right"/>
    </xf>
    <xf numFmtId="43" fontId="39" fillId="44" borderId="33" xfId="63" applyNumberFormat="1" applyFont="1" applyFill="1" applyBorder="1" applyAlignment="1">
      <alignment horizontal="right"/>
    </xf>
    <xf numFmtId="194" fontId="39" fillId="10" borderId="20" xfId="221" applyFont="1" applyFill="1" applyBorder="1" applyAlignment="1">
      <alignment/>
    </xf>
    <xf numFmtId="43" fontId="38" fillId="55" borderId="32" xfId="63" applyNumberFormat="1" applyFont="1" applyFill="1" applyBorder="1" applyAlignment="1">
      <alignment/>
    </xf>
    <xf numFmtId="43" fontId="38" fillId="55" borderId="20" xfId="63" applyNumberFormat="1" applyFont="1" applyFill="1" applyBorder="1" applyAlignment="1">
      <alignment/>
    </xf>
    <xf numFmtId="43" fontId="38" fillId="55" borderId="62" xfId="63" applyNumberFormat="1" applyFont="1" applyFill="1" applyBorder="1" applyAlignment="1">
      <alignment/>
    </xf>
    <xf numFmtId="43" fontId="42" fillId="50" borderId="26" xfId="63" applyNumberFormat="1" applyFont="1" applyFill="1" applyBorder="1" applyAlignment="1">
      <alignment horizontal="right"/>
    </xf>
    <xf numFmtId="43" fontId="38" fillId="33" borderId="69" xfId="152" applyNumberFormat="1" applyFont="1" applyFill="1" applyBorder="1">
      <alignment/>
      <protection/>
    </xf>
    <xf numFmtId="43" fontId="42" fillId="33" borderId="22" xfId="152" applyNumberFormat="1" applyFont="1" applyFill="1" applyBorder="1" applyAlignment="1">
      <alignment horizontal="center"/>
      <protection/>
    </xf>
    <xf numFmtId="49" fontId="38" fillId="33" borderId="22" xfId="152" applyNumberFormat="1" applyFont="1" applyFill="1" applyBorder="1" applyAlignment="1">
      <alignment horizontal="left"/>
      <protection/>
    </xf>
    <xf numFmtId="49" fontId="39" fillId="0" borderId="24" xfId="152" applyNumberFormat="1" applyFont="1" applyFill="1" applyBorder="1" applyAlignment="1">
      <alignment horizontal="left"/>
      <protection/>
    </xf>
    <xf numFmtId="0" fontId="39" fillId="56" borderId="24" xfId="152" applyFont="1" applyFill="1" applyBorder="1">
      <alignment/>
      <protection/>
    </xf>
    <xf numFmtId="43" fontId="43" fillId="57" borderId="21" xfId="63" applyNumberFormat="1" applyFont="1" applyFill="1" applyBorder="1" applyAlignment="1">
      <alignment horizontal="right"/>
    </xf>
    <xf numFmtId="43" fontId="39" fillId="58" borderId="21" xfId="63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43" fontId="3" fillId="0" borderId="0" xfId="0" applyNumberFormat="1" applyFont="1" applyBorder="1" applyAlignment="1">
      <alignment/>
    </xf>
    <xf numFmtId="4" fontId="2" fillId="0" borderId="24" xfId="63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63" applyNumberFormat="1" applyFont="1" applyBorder="1" applyAlignment="1">
      <alignment/>
    </xf>
    <xf numFmtId="0" fontId="2" fillId="0" borderId="24" xfId="0" applyFont="1" applyBorder="1" applyAlignment="1">
      <alignment/>
    </xf>
    <xf numFmtId="4" fontId="2" fillId="38" borderId="24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9" fontId="2" fillId="0" borderId="0" xfId="63" applyNumberFormat="1" applyFont="1" applyAlignment="1">
      <alignment horizontal="left" vertical="top" wrapText="1"/>
    </xf>
    <xf numFmtId="212" fontId="42" fillId="54" borderId="55" xfId="152" applyNumberFormat="1" applyFont="1" applyFill="1" applyBorder="1" applyAlignment="1">
      <alignment horizontal="center"/>
      <protection/>
    </xf>
    <xf numFmtId="212" fontId="42" fillId="54" borderId="60" xfId="152" applyNumberFormat="1" applyFont="1" applyFill="1" applyBorder="1" applyAlignment="1">
      <alignment horizontal="center"/>
      <protection/>
    </xf>
    <xf numFmtId="49" fontId="2" fillId="0" borderId="0" xfId="65" applyNumberFormat="1" applyFont="1" applyAlignment="1">
      <alignment/>
    </xf>
  </cellXfs>
  <cellStyles count="2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mal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rgs.style" xfId="40"/>
    <cellStyle name="args.style 2" xfId="41"/>
    <cellStyle name="args.style 3" xfId="42"/>
    <cellStyle name="args.style 4" xfId="43"/>
    <cellStyle name="args.style 5" xfId="44"/>
    <cellStyle name="args.style 6" xfId="45"/>
    <cellStyle name="args.style 7" xfId="46"/>
    <cellStyle name="args.style 8" xfId="47"/>
    <cellStyle name="args.style 9" xfId="48"/>
    <cellStyle name="args.style_July09_thai" xfId="49"/>
    <cellStyle name="Bad" xfId="50"/>
    <cellStyle name="Calc Currency (0)" xfId="51"/>
    <cellStyle name="Calc Currency (0) 2" xfId="52"/>
    <cellStyle name="Calc Currency (0) 3" xfId="53"/>
    <cellStyle name="Calc Currency (0) 4" xfId="54"/>
    <cellStyle name="Calc Currency (0) 5" xfId="55"/>
    <cellStyle name="Calc Currency (0) 6" xfId="56"/>
    <cellStyle name="Calc Currency (0) 7" xfId="57"/>
    <cellStyle name="Calc Currency (0) 8" xfId="58"/>
    <cellStyle name="Calc Currency (0) 9" xfId="59"/>
    <cellStyle name="Calc Currency (0)_July09_thai" xfId="60"/>
    <cellStyle name="Calculation" xfId="61"/>
    <cellStyle name="Check Cell" xfId="62"/>
    <cellStyle name="Comma" xfId="63"/>
    <cellStyle name="Comma [0]" xfId="64"/>
    <cellStyle name="Comma 2" xfId="65"/>
    <cellStyle name="Comma 3" xfId="66"/>
    <cellStyle name="Comma 4" xfId="67"/>
    <cellStyle name="Comma 5" xfId="68"/>
    <cellStyle name="Comma 6" xfId="69"/>
    <cellStyle name="Comma 7" xfId="70"/>
    <cellStyle name="Comma 8" xfId="71"/>
    <cellStyle name="Comma 9" xfId="72"/>
    <cellStyle name="Copied" xfId="73"/>
    <cellStyle name="Copied 2" xfId="74"/>
    <cellStyle name="Copied 3" xfId="75"/>
    <cellStyle name="Copied 4" xfId="76"/>
    <cellStyle name="Copied 5" xfId="77"/>
    <cellStyle name="Copied 6" xfId="78"/>
    <cellStyle name="Copied 7" xfId="79"/>
    <cellStyle name="Copied 8" xfId="80"/>
    <cellStyle name="Copied 9" xfId="81"/>
    <cellStyle name="Copied_July09_thai" xfId="82"/>
    <cellStyle name="Currency" xfId="83"/>
    <cellStyle name="Currency [0]" xfId="84"/>
    <cellStyle name="Dezimal [0]_Actual vs. Prior" xfId="85"/>
    <cellStyle name="Dezimal_Actual vs. Prior" xfId="86"/>
    <cellStyle name="Entered" xfId="87"/>
    <cellStyle name="Entered 2" xfId="88"/>
    <cellStyle name="Entered 3" xfId="89"/>
    <cellStyle name="Entered 4" xfId="90"/>
    <cellStyle name="Entered 5" xfId="91"/>
    <cellStyle name="Entered 6" xfId="92"/>
    <cellStyle name="Entered 7" xfId="93"/>
    <cellStyle name="Entered 8" xfId="94"/>
    <cellStyle name="Entered 9" xfId="95"/>
    <cellStyle name="Entered_July09_thai" xfId="96"/>
    <cellStyle name="Explanatory Text" xfId="97"/>
    <cellStyle name="Followed Hyperlink" xfId="98"/>
    <cellStyle name="Good" xfId="99"/>
    <cellStyle name="Grey" xfId="100"/>
    <cellStyle name="Header1" xfId="101"/>
    <cellStyle name="Header2" xfId="102"/>
    <cellStyle name="Heading 1" xfId="103"/>
    <cellStyle name="Heading 2" xfId="104"/>
    <cellStyle name="Heading 3" xfId="105"/>
    <cellStyle name="Heading 4" xfId="106"/>
    <cellStyle name="HEADINGS" xfId="107"/>
    <cellStyle name="HEADINGS 2" xfId="108"/>
    <cellStyle name="HEADINGS 3" xfId="109"/>
    <cellStyle name="HEADINGS 4" xfId="110"/>
    <cellStyle name="HEADINGS 5" xfId="111"/>
    <cellStyle name="HEADINGS 6" xfId="112"/>
    <cellStyle name="HEADINGS 7" xfId="113"/>
    <cellStyle name="HEADINGS 8" xfId="114"/>
    <cellStyle name="HEADINGS 9" xfId="115"/>
    <cellStyle name="HEADINGS_July09_thai" xfId="116"/>
    <cellStyle name="HEADINGSTOP" xfId="117"/>
    <cellStyle name="HEADINGSTOP 2" xfId="118"/>
    <cellStyle name="HEADINGSTOP 3" xfId="119"/>
    <cellStyle name="HEADINGSTOP 4" xfId="120"/>
    <cellStyle name="HEADINGSTOP 5" xfId="121"/>
    <cellStyle name="HEADINGSTOP 6" xfId="122"/>
    <cellStyle name="HEADINGSTOP 7" xfId="123"/>
    <cellStyle name="HEADINGSTOP 8" xfId="124"/>
    <cellStyle name="HEADINGSTOP 9" xfId="125"/>
    <cellStyle name="HEADINGSTOP_July09_thai" xfId="126"/>
    <cellStyle name="Hyperlink" xfId="127"/>
    <cellStyle name="Input" xfId="128"/>
    <cellStyle name="Input [yellow]" xfId="129"/>
    <cellStyle name="Input Cells" xfId="130"/>
    <cellStyle name="Linked Cell" xfId="131"/>
    <cellStyle name="Linked Cells" xfId="132"/>
    <cellStyle name="Millares [0]_96 Risk" xfId="133"/>
    <cellStyle name="Millares_96 Risk" xfId="134"/>
    <cellStyle name="Milliers [0]_!!!GO" xfId="135"/>
    <cellStyle name="Milliers_!!!GO" xfId="136"/>
    <cellStyle name="Moneda [0]_96 Risk" xfId="137"/>
    <cellStyle name="Moneda_96 Risk" xfId="138"/>
    <cellStyle name="Mon้taire [0]_!!!GO" xfId="139"/>
    <cellStyle name="Mon้taire_!!!GO" xfId="140"/>
    <cellStyle name="Neutral" xfId="141"/>
    <cellStyle name="Normal - Style1" xfId="142"/>
    <cellStyle name="Normal - Style1 2" xfId="143"/>
    <cellStyle name="Normal - Style1 3" xfId="144"/>
    <cellStyle name="Normal - Style1 4" xfId="145"/>
    <cellStyle name="Normal - Style1 5" xfId="146"/>
    <cellStyle name="Normal - Style1 6" xfId="147"/>
    <cellStyle name="Normal - Style1 7" xfId="148"/>
    <cellStyle name="Normal - Style1 8" xfId="149"/>
    <cellStyle name="Normal - Style1 9" xfId="150"/>
    <cellStyle name="Normal - Style1_July09_thai" xfId="151"/>
    <cellStyle name="Normal 2" xfId="152"/>
    <cellStyle name="Note" xfId="153"/>
    <cellStyle name="Output" xfId="154"/>
    <cellStyle name="per.style" xfId="155"/>
    <cellStyle name="per.style 2" xfId="156"/>
    <cellStyle name="per.style 3" xfId="157"/>
    <cellStyle name="per.style 4" xfId="158"/>
    <cellStyle name="per.style 5" xfId="159"/>
    <cellStyle name="per.style 6" xfId="160"/>
    <cellStyle name="per.style 7" xfId="161"/>
    <cellStyle name="per.style 8" xfId="162"/>
    <cellStyle name="per.style 9" xfId="163"/>
    <cellStyle name="per.style_July09_thai" xfId="164"/>
    <cellStyle name="Percent" xfId="165"/>
    <cellStyle name="Percent [2]" xfId="166"/>
    <cellStyle name="Percent [2] 2" xfId="167"/>
    <cellStyle name="Percent [2] 3" xfId="168"/>
    <cellStyle name="Percent [2] 4" xfId="169"/>
    <cellStyle name="Percent [2] 5" xfId="170"/>
    <cellStyle name="Percent [2] 6" xfId="171"/>
    <cellStyle name="Percent [2] 7" xfId="172"/>
    <cellStyle name="Percent [2] 8" xfId="173"/>
    <cellStyle name="Percent [2] 9" xfId="174"/>
    <cellStyle name="pricing" xfId="175"/>
    <cellStyle name="regstoresfromspecstores" xfId="176"/>
    <cellStyle name="regstoresfromspecstores 2" xfId="177"/>
    <cellStyle name="regstoresfromspecstores 3" xfId="178"/>
    <cellStyle name="regstoresfromspecstores 4" xfId="179"/>
    <cellStyle name="regstoresfromspecstores 5" xfId="180"/>
    <cellStyle name="regstoresfromspecstores 6" xfId="181"/>
    <cellStyle name="regstoresfromspecstores 7" xfId="182"/>
    <cellStyle name="regstoresfromspecstores 8" xfId="183"/>
    <cellStyle name="regstoresfromspecstores 9" xfId="184"/>
    <cellStyle name="RevList" xfId="185"/>
    <cellStyle name="RevList 2" xfId="186"/>
    <cellStyle name="RevList 3" xfId="187"/>
    <cellStyle name="RevList 4" xfId="188"/>
    <cellStyle name="RevList 5" xfId="189"/>
    <cellStyle name="RevList 6" xfId="190"/>
    <cellStyle name="RevList 7" xfId="191"/>
    <cellStyle name="RevList 8" xfId="192"/>
    <cellStyle name="RevList 9" xfId="193"/>
    <cellStyle name="RevList_July09_thai" xfId="194"/>
    <cellStyle name="SHADEDSTORES" xfId="195"/>
    <cellStyle name="SHADEDSTORES 2" xfId="196"/>
    <cellStyle name="SHADEDSTORES 3" xfId="197"/>
    <cellStyle name="SHADEDSTORES 4" xfId="198"/>
    <cellStyle name="SHADEDSTORES 5" xfId="199"/>
    <cellStyle name="SHADEDSTORES 6" xfId="200"/>
    <cellStyle name="SHADEDSTORES 7" xfId="201"/>
    <cellStyle name="SHADEDSTORES 8" xfId="202"/>
    <cellStyle name="SHADEDSTORES 9" xfId="203"/>
    <cellStyle name="specstores" xfId="204"/>
    <cellStyle name="specstores 2" xfId="205"/>
    <cellStyle name="specstores 3" xfId="206"/>
    <cellStyle name="specstores 4" xfId="207"/>
    <cellStyle name="specstores 5" xfId="208"/>
    <cellStyle name="specstores 6" xfId="209"/>
    <cellStyle name="specstores 7" xfId="210"/>
    <cellStyle name="specstores 8" xfId="211"/>
    <cellStyle name="specstores 9" xfId="212"/>
    <cellStyle name="specstores_July09_thai" xfId="213"/>
    <cellStyle name="Standard_CEE (2)" xfId="214"/>
    <cellStyle name="Subtotal" xfId="215"/>
    <cellStyle name="Title" xfId="216"/>
    <cellStyle name="Total" xfId="217"/>
    <cellStyle name="Warning Text" xfId="218"/>
    <cellStyle name="Wไhrung [0]_Actual vs. Prior" xfId="219"/>
    <cellStyle name="Wไhrung_Actual vs. Prior" xfId="220"/>
    <cellStyle name="เครื่องหมายจุลภาค 2" xfId="221"/>
    <cellStyle name="เครื่องหมายจุลภาค 2 2" xfId="222"/>
    <cellStyle name="ปกติ_tab8" xfId="223"/>
    <cellStyle name="ปกติ_tab8_1 2" xfId="224"/>
    <cellStyle name="ฤธถ [0]_!!!GO" xfId="225"/>
    <cellStyle name="ฤธถ_!!!GO" xfId="226"/>
    <cellStyle name="ล๋ศญ [0]_!!!GO" xfId="227"/>
    <cellStyle name="ล๋ศญ_!!!GO" xfId="228"/>
    <cellStyle name="วฅมุ_!!!GO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หนี้ต่างประเทศคงค้างแยกตามแหล่งเงินกู้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5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66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tab4!$H$6:$H$22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หนี้ต่างประเทศคงค้างแยกตามสกุลเงิน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หนี้ต่างประเทศคงค้างแยกตามแหล่งเงินกู้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หนี้ต่างประเทศคงค้างแยกตามสกุลเงิน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หนี้ต่างประเทศคงค้าง จำแนกตามแหล่งเงินกู้</a:t>
            </a:r>
          </a:p>
        </c:rich>
      </c:tx>
      <c:layout>
        <c:manualLayout>
          <c:xMode val="factor"/>
          <c:yMode val="factor"/>
          <c:x val="-0.02075"/>
          <c:y val="-0.019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1425"/>
          <c:y val="0.54275"/>
          <c:w val="0.15875"/>
          <c:h val="0.14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Up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(tab4!$A$5,tab4!$A$8,tab4!$A$13,tab4!$A$18,tab4!$A$22)</c:f>
              <c:strCache/>
            </c:strRef>
          </c:cat>
          <c:val>
            <c:numRef>
              <c:f>(tab4!$H$5,tab4!$H$8,tab4!$H$13,tab4!$H$18,tab4!$H$22)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8</xdr:col>
      <xdr:colOff>581025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0" y="7820025"/>
        <a:ext cx="1190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8</xdr:col>
      <xdr:colOff>581025</xdr:colOff>
      <xdr:row>24</xdr:row>
      <xdr:rowOff>0</xdr:rowOff>
    </xdr:to>
    <xdr:graphicFrame>
      <xdr:nvGraphicFramePr>
        <xdr:cNvPr id="2" name="Chart 4"/>
        <xdr:cNvGraphicFramePr/>
      </xdr:nvGraphicFramePr>
      <xdr:xfrm>
        <a:off x="9525" y="8115300"/>
        <a:ext cx="11896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581025</xdr:colOff>
      <xdr:row>23</xdr:row>
      <xdr:rowOff>0</xdr:rowOff>
    </xdr:to>
    <xdr:graphicFrame>
      <xdr:nvGraphicFramePr>
        <xdr:cNvPr id="3" name="Chart 14"/>
        <xdr:cNvGraphicFramePr/>
      </xdr:nvGraphicFramePr>
      <xdr:xfrm>
        <a:off x="0" y="7820025"/>
        <a:ext cx="11906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8</xdr:col>
      <xdr:colOff>581025</xdr:colOff>
      <xdr:row>24</xdr:row>
      <xdr:rowOff>0</xdr:rowOff>
    </xdr:to>
    <xdr:graphicFrame>
      <xdr:nvGraphicFramePr>
        <xdr:cNvPr id="4" name="Chart 15"/>
        <xdr:cNvGraphicFramePr/>
      </xdr:nvGraphicFramePr>
      <xdr:xfrm>
        <a:off x="9525" y="8115300"/>
        <a:ext cx="1189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457200</xdr:colOff>
      <xdr:row>25</xdr:row>
      <xdr:rowOff>95250</xdr:rowOff>
    </xdr:from>
    <xdr:to>
      <xdr:col>8</xdr:col>
      <xdr:colOff>238125</xdr:colOff>
      <xdr:row>41</xdr:row>
      <xdr:rowOff>257175</xdr:rowOff>
    </xdr:to>
    <xdr:graphicFrame>
      <xdr:nvGraphicFramePr>
        <xdr:cNvPr id="5" name="Chart 16"/>
        <xdr:cNvGraphicFramePr/>
      </xdr:nvGraphicFramePr>
      <xdr:xfrm>
        <a:off x="457200" y="8505825"/>
        <a:ext cx="11106150" cy="4657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90" zoomScaleNormal="90" zoomScalePageLayoutView="0" workbookViewId="0" topLeftCell="A1">
      <selection activeCell="B52" sqref="B52"/>
    </sheetView>
  </sheetViews>
  <sheetFormatPr defaultColWidth="9.140625" defaultRowHeight="21.75" customHeight="1"/>
  <cols>
    <col min="1" max="1" width="52.421875" style="20" customWidth="1"/>
    <col min="2" max="2" width="13.140625" style="23" bestFit="1" customWidth="1"/>
    <col min="3" max="3" width="14.00390625" style="23" bestFit="1" customWidth="1"/>
    <col min="4" max="4" width="15.00390625" style="45" customWidth="1"/>
    <col min="5" max="5" width="13.28125" style="23" bestFit="1" customWidth="1"/>
    <col min="6" max="6" width="12.8515625" style="46" bestFit="1" customWidth="1"/>
    <col min="7" max="7" width="17.00390625" style="20" bestFit="1" customWidth="1"/>
    <col min="8" max="8" width="9.140625" style="20" customWidth="1"/>
    <col min="9" max="9" width="22.7109375" style="20" customWidth="1"/>
    <col min="10" max="10" width="9.140625" style="20" customWidth="1"/>
    <col min="11" max="11" width="19.421875" style="20" customWidth="1"/>
    <col min="12" max="16384" width="9.140625" style="20" customWidth="1"/>
  </cols>
  <sheetData>
    <row r="1" spans="1:6" ht="24" customHeight="1">
      <c r="A1" s="419" t="s">
        <v>302</v>
      </c>
      <c r="B1" s="420"/>
      <c r="C1" s="420"/>
      <c r="D1" s="421"/>
      <c r="E1" s="41"/>
      <c r="F1" s="41"/>
    </row>
    <row r="2" spans="1:6" ht="21.75" customHeight="1">
      <c r="A2" s="25"/>
      <c r="B2" s="25"/>
      <c r="D2" s="42"/>
      <c r="E2" s="42"/>
      <c r="F2" s="42" t="s">
        <v>41</v>
      </c>
    </row>
    <row r="3" spans="1:6" s="21" customFormat="1" ht="41.25" customHeight="1">
      <c r="A3" s="422" t="s">
        <v>254</v>
      </c>
      <c r="B3" s="517" t="s">
        <v>297</v>
      </c>
      <c r="C3" s="518" t="s">
        <v>18</v>
      </c>
      <c r="D3" s="517" t="s">
        <v>299</v>
      </c>
      <c r="E3" s="423" t="s">
        <v>18</v>
      </c>
      <c r="F3" s="47" t="s">
        <v>17</v>
      </c>
    </row>
    <row r="4" spans="1:6" s="21" customFormat="1" ht="15" customHeight="1">
      <c r="A4" s="22"/>
      <c r="B4" s="519" t="s">
        <v>151</v>
      </c>
      <c r="C4" s="520" t="s">
        <v>19</v>
      </c>
      <c r="D4" s="519" t="s">
        <v>20</v>
      </c>
      <c r="E4" s="43" t="s">
        <v>24</v>
      </c>
      <c r="F4" s="43" t="s">
        <v>25</v>
      </c>
    </row>
    <row r="5" spans="1:7" s="2" customFormat="1" ht="21.75" customHeight="1">
      <c r="A5" s="34" t="s">
        <v>0</v>
      </c>
      <c r="B5" s="521">
        <f>+B6+B8</f>
        <v>4063421.6000000006</v>
      </c>
      <c r="C5" s="522">
        <f>B5/B44*100</f>
        <v>30.422904626989517</v>
      </c>
      <c r="D5" s="521">
        <f>+D6+D8</f>
        <v>4070193.590000001</v>
      </c>
      <c r="E5" s="424">
        <f>+D5/D44*100</f>
        <v>30.325260492941297</v>
      </c>
      <c r="F5" s="425">
        <f aca="true" t="shared" si="0" ref="F5:F42">+D5-B5</f>
        <v>6771.9900000002235</v>
      </c>
      <c r="G5" s="44"/>
    </row>
    <row r="6" spans="1:9" s="2" customFormat="1" ht="23.25">
      <c r="A6" s="35" t="s">
        <v>255</v>
      </c>
      <c r="B6" s="524">
        <v>75393.02</v>
      </c>
      <c r="C6" s="523"/>
      <c r="D6" s="524">
        <v>77173.2</v>
      </c>
      <c r="E6" s="427"/>
      <c r="F6" s="428">
        <f t="shared" si="0"/>
        <v>1780.179999999993</v>
      </c>
      <c r="I6" s="44"/>
    </row>
    <row r="7" spans="1:8" s="13" customFormat="1" ht="21.75" customHeight="1">
      <c r="A7" s="429" t="s">
        <v>256</v>
      </c>
      <c r="B7" s="525">
        <v>2292.19</v>
      </c>
      <c r="C7" s="523"/>
      <c r="D7" s="525">
        <v>2342.36</v>
      </c>
      <c r="E7" s="427"/>
      <c r="F7" s="428">
        <f>B7-D7</f>
        <v>-50.17000000000007</v>
      </c>
      <c r="G7" s="60"/>
      <c r="H7" s="62"/>
    </row>
    <row r="8" spans="1:9" s="2" customFormat="1" ht="21.75" customHeight="1">
      <c r="A8" s="35" t="s">
        <v>2</v>
      </c>
      <c r="B8" s="524">
        <f>+B9+B15+B18+B21+B19+B20+B22</f>
        <v>3988028.5800000005</v>
      </c>
      <c r="C8" s="526"/>
      <c r="D8" s="524">
        <f>+D9+D15+D18+D21+D19+D20+D22</f>
        <v>3993020.3900000006</v>
      </c>
      <c r="E8" s="427"/>
      <c r="F8" s="428">
        <f t="shared" si="0"/>
        <v>4991.810000000056</v>
      </c>
      <c r="I8" s="66"/>
    </row>
    <row r="9" spans="1:9" ht="21.75" customHeight="1">
      <c r="A9" s="37" t="s">
        <v>153</v>
      </c>
      <c r="B9" s="527">
        <f>SUM(B10:B14)</f>
        <v>2502798.81</v>
      </c>
      <c r="C9" s="522"/>
      <c r="D9" s="527">
        <f>SUM(D10:D14)</f>
        <v>2506553.81</v>
      </c>
      <c r="E9" s="430"/>
      <c r="F9" s="428">
        <f t="shared" si="0"/>
        <v>3755</v>
      </c>
      <c r="I9" s="46"/>
    </row>
    <row r="10" spans="1:9" ht="21.75" customHeight="1">
      <c r="A10" s="37" t="s">
        <v>257</v>
      </c>
      <c r="B10" s="528">
        <v>2227286.48</v>
      </c>
      <c r="C10" s="528"/>
      <c r="D10" s="528">
        <v>2258065.48</v>
      </c>
      <c r="E10" s="431"/>
      <c r="F10" s="428">
        <f t="shared" si="0"/>
        <v>30779</v>
      </c>
      <c r="I10" s="46"/>
    </row>
    <row r="11" spans="1:9" ht="21.75" customHeight="1">
      <c r="A11" s="37" t="s">
        <v>146</v>
      </c>
      <c r="B11" s="528">
        <v>149488.33</v>
      </c>
      <c r="C11" s="528"/>
      <c r="D11" s="528">
        <v>149488.33</v>
      </c>
      <c r="E11" s="431"/>
      <c r="F11" s="428">
        <f t="shared" si="0"/>
        <v>0</v>
      </c>
      <c r="I11" s="46"/>
    </row>
    <row r="12" spans="1:9" ht="21.75" customHeight="1">
      <c r="A12" s="37" t="s">
        <v>145</v>
      </c>
      <c r="B12" s="529">
        <v>80000</v>
      </c>
      <c r="C12" s="530"/>
      <c r="D12" s="529">
        <v>60000</v>
      </c>
      <c r="E12" s="431"/>
      <c r="F12" s="428">
        <f t="shared" si="0"/>
        <v>-20000</v>
      </c>
      <c r="G12" s="69"/>
      <c r="I12" s="46"/>
    </row>
    <row r="13" spans="1:9" ht="21.75" customHeight="1">
      <c r="A13" s="432" t="s">
        <v>148</v>
      </c>
      <c r="B13" s="528">
        <v>0</v>
      </c>
      <c r="C13" s="530"/>
      <c r="D13" s="528">
        <v>9000</v>
      </c>
      <c r="E13" s="431"/>
      <c r="F13" s="428">
        <f t="shared" si="0"/>
        <v>9000</v>
      </c>
      <c r="I13" s="46"/>
    </row>
    <row r="14" spans="1:9" ht="21.75" customHeight="1">
      <c r="A14" s="37" t="s">
        <v>298</v>
      </c>
      <c r="B14" s="528">
        <v>46024</v>
      </c>
      <c r="C14" s="531"/>
      <c r="D14" s="528">
        <v>30000</v>
      </c>
      <c r="E14" s="433"/>
      <c r="F14" s="428">
        <f t="shared" si="0"/>
        <v>-16024</v>
      </c>
      <c r="I14" s="46"/>
    </row>
    <row r="15" spans="1:6" ht="21.75" customHeight="1">
      <c r="A15" s="37" t="s">
        <v>143</v>
      </c>
      <c r="B15" s="532">
        <f>+B16+B17</f>
        <v>1031567.8</v>
      </c>
      <c r="C15" s="522"/>
      <c r="D15" s="532">
        <f>+D16+D17</f>
        <v>1031535.8</v>
      </c>
      <c r="E15" s="430"/>
      <c r="F15" s="428">
        <f t="shared" si="0"/>
        <v>-32</v>
      </c>
    </row>
    <row r="16" spans="1:6" ht="21.75" customHeight="1">
      <c r="A16" s="40" t="s">
        <v>68</v>
      </c>
      <c r="B16" s="528">
        <v>421493.64</v>
      </c>
      <c r="C16" s="528"/>
      <c r="D16" s="528">
        <v>421461.64</v>
      </c>
      <c r="E16" s="431"/>
      <c r="F16" s="428">
        <f t="shared" si="0"/>
        <v>-32</v>
      </c>
    </row>
    <row r="17" spans="1:6" s="2" customFormat="1" ht="21.75" customHeight="1">
      <c r="A17" s="40" t="s">
        <v>69</v>
      </c>
      <c r="B17" s="528">
        <v>610074.16</v>
      </c>
      <c r="C17" s="528"/>
      <c r="D17" s="528">
        <v>610074.16</v>
      </c>
      <c r="E17" s="431"/>
      <c r="F17" s="428">
        <f t="shared" si="0"/>
        <v>0</v>
      </c>
    </row>
    <row r="18" spans="1:6" s="2" customFormat="1" ht="21.75" customHeight="1">
      <c r="A18" s="37" t="s">
        <v>187</v>
      </c>
      <c r="B18" s="523">
        <v>373483.29</v>
      </c>
      <c r="C18" s="523"/>
      <c r="D18" s="523">
        <v>373483.29</v>
      </c>
      <c r="E18" s="427"/>
      <c r="F18" s="428">
        <f t="shared" si="0"/>
        <v>0</v>
      </c>
    </row>
    <row r="19" spans="1:7" ht="22.5" customHeight="1">
      <c r="A19" s="37" t="s">
        <v>258</v>
      </c>
      <c r="B19" s="523">
        <v>0</v>
      </c>
      <c r="C19" s="523"/>
      <c r="D19" s="523">
        <v>0</v>
      </c>
      <c r="E19" s="427"/>
      <c r="F19" s="428">
        <f t="shared" si="0"/>
        <v>0</v>
      </c>
      <c r="G19" s="46"/>
    </row>
    <row r="20" spans="1:6" s="13" customFormat="1" ht="22.5" customHeight="1">
      <c r="A20" s="37" t="s">
        <v>259</v>
      </c>
      <c r="B20" s="523">
        <v>23423</v>
      </c>
      <c r="C20" s="523"/>
      <c r="D20" s="523">
        <v>23423</v>
      </c>
      <c r="E20" s="427"/>
      <c r="F20" s="428">
        <f t="shared" si="0"/>
        <v>0</v>
      </c>
    </row>
    <row r="21" spans="1:6" ht="21.75" customHeight="1">
      <c r="A21" s="37" t="s">
        <v>260</v>
      </c>
      <c r="B21" s="533">
        <v>48255.68</v>
      </c>
      <c r="C21" s="523"/>
      <c r="D21" s="533">
        <v>49351.49</v>
      </c>
      <c r="E21" s="427"/>
      <c r="F21" s="428">
        <f t="shared" si="0"/>
        <v>1095.8099999999977</v>
      </c>
    </row>
    <row r="22" spans="1:10" s="2" customFormat="1" ht="21.75" customHeight="1">
      <c r="A22" s="37" t="s">
        <v>261</v>
      </c>
      <c r="B22" s="536">
        <v>8500</v>
      </c>
      <c r="C22" s="535"/>
      <c r="D22" s="536">
        <v>8673</v>
      </c>
      <c r="E22" s="427"/>
      <c r="F22" s="428">
        <f t="shared" si="0"/>
        <v>173</v>
      </c>
      <c r="G22" s="575"/>
      <c r="H22" s="576"/>
      <c r="I22" s="577"/>
      <c r="J22" s="576"/>
    </row>
    <row r="23" spans="1:10" ht="21" customHeight="1">
      <c r="A23" s="35" t="s">
        <v>193</v>
      </c>
      <c r="B23" s="536">
        <f>+B24+B28</f>
        <v>1049090.04</v>
      </c>
      <c r="C23" s="522">
        <f>B23/B44*100</f>
        <v>7.8545544553005815</v>
      </c>
      <c r="D23" s="536">
        <f>+D24+D28</f>
        <v>1046279.6599999999</v>
      </c>
      <c r="E23" s="427">
        <f>+D23/$D$44*100</f>
        <v>7.795379393235702</v>
      </c>
      <c r="F23" s="428">
        <f t="shared" si="0"/>
        <v>-2810.380000000121</v>
      </c>
      <c r="G23" s="578"/>
      <c r="H23" s="579"/>
      <c r="I23" s="580"/>
      <c r="J23" s="579"/>
    </row>
    <row r="24" spans="1:10" ht="20.25" customHeight="1">
      <c r="A24" s="35" t="s">
        <v>3</v>
      </c>
      <c r="B24" s="524">
        <f>+B25+B27</f>
        <v>423629.37999999995</v>
      </c>
      <c r="C24" s="537"/>
      <c r="D24" s="524">
        <f>+D25+D27</f>
        <v>422530.91</v>
      </c>
      <c r="E24" s="426"/>
      <c r="F24" s="428">
        <f t="shared" si="0"/>
        <v>-1098.469999999972</v>
      </c>
      <c r="G24" s="581"/>
      <c r="H24" s="579"/>
      <c r="I24" s="579"/>
      <c r="J24" s="579"/>
    </row>
    <row r="25" spans="1:10" ht="21.75" customHeight="1">
      <c r="A25" s="37" t="s">
        <v>4</v>
      </c>
      <c r="B25" s="528">
        <v>99926.44</v>
      </c>
      <c r="C25" s="528"/>
      <c r="D25" s="528">
        <v>99634.99</v>
      </c>
      <c r="E25" s="431"/>
      <c r="F25" s="428">
        <f t="shared" si="0"/>
        <v>-291.4499999999971</v>
      </c>
      <c r="G25" s="581"/>
      <c r="H25" s="579"/>
      <c r="I25" s="579"/>
      <c r="J25" s="579"/>
    </row>
    <row r="26" spans="1:10" s="2" customFormat="1" ht="21.75" customHeight="1">
      <c r="A26" s="36" t="s">
        <v>262</v>
      </c>
      <c r="B26" s="525">
        <v>2950.3599999999997</v>
      </c>
      <c r="C26" s="528"/>
      <c r="D26" s="525">
        <v>2940.58</v>
      </c>
      <c r="E26" s="431"/>
      <c r="F26" s="428">
        <f>B26-D26</f>
        <v>9.779999999999745</v>
      </c>
      <c r="G26" s="575"/>
      <c r="H26" s="576"/>
      <c r="I26" s="71"/>
      <c r="J26" s="576"/>
    </row>
    <row r="27" spans="1:10" s="2" customFormat="1" ht="21.75" customHeight="1">
      <c r="A27" s="37" t="s">
        <v>39</v>
      </c>
      <c r="B27" s="528">
        <v>323702.93999999994</v>
      </c>
      <c r="C27" s="528"/>
      <c r="D27" s="528">
        <v>322895.92</v>
      </c>
      <c r="E27" s="431"/>
      <c r="F27" s="428">
        <f t="shared" si="0"/>
        <v>-807.0199999999604</v>
      </c>
      <c r="G27" s="582"/>
      <c r="H27" s="576"/>
      <c r="I27" s="583"/>
      <c r="J27" s="576"/>
    </row>
    <row r="28" spans="1:10" s="2" customFormat="1" ht="21.75" customHeight="1">
      <c r="A28" s="35" t="s">
        <v>5</v>
      </c>
      <c r="B28" s="533">
        <f>+B29+B31</f>
        <v>625460.66</v>
      </c>
      <c r="C28" s="524"/>
      <c r="D28" s="533">
        <f>+D29+D31</f>
        <v>623748.75</v>
      </c>
      <c r="E28" s="426"/>
      <c r="F28" s="428">
        <f t="shared" si="0"/>
        <v>-1711.9100000000326</v>
      </c>
      <c r="G28" s="582"/>
      <c r="H28" s="576"/>
      <c r="I28" s="583"/>
      <c r="J28" s="576"/>
    </row>
    <row r="29" spans="1:10" s="2" customFormat="1" ht="21.75" customHeight="1">
      <c r="A29" s="37" t="s">
        <v>4</v>
      </c>
      <c r="B29" s="528">
        <v>156102.64</v>
      </c>
      <c r="C29" s="528"/>
      <c r="D29" s="528">
        <v>161352.01</v>
      </c>
      <c r="E29" s="431"/>
      <c r="F29" s="428">
        <f t="shared" si="0"/>
        <v>5249.369999999995</v>
      </c>
      <c r="G29" s="582"/>
      <c r="H29" s="576"/>
      <c r="I29" s="583"/>
      <c r="J29" s="576"/>
    </row>
    <row r="30" spans="1:10" s="2" customFormat="1" ht="21.75" customHeight="1">
      <c r="A30" s="36" t="s">
        <v>263</v>
      </c>
      <c r="B30" s="525">
        <v>4606.74</v>
      </c>
      <c r="C30" s="528"/>
      <c r="D30" s="525">
        <v>4755.91</v>
      </c>
      <c r="E30" s="431"/>
      <c r="F30" s="428">
        <f>B30-D30</f>
        <v>-149.17000000000007</v>
      </c>
      <c r="G30" s="582"/>
      <c r="H30" s="576"/>
      <c r="I30" s="583"/>
      <c r="J30" s="576"/>
    </row>
    <row r="31" spans="1:10" s="2" customFormat="1" ht="21.75" customHeight="1">
      <c r="A31" s="37" t="s">
        <v>39</v>
      </c>
      <c r="B31" s="538">
        <v>469358.02</v>
      </c>
      <c r="C31" s="528"/>
      <c r="D31" s="538">
        <v>462396.74</v>
      </c>
      <c r="E31" s="431"/>
      <c r="F31" s="428">
        <f t="shared" si="0"/>
        <v>-6961.280000000028</v>
      </c>
      <c r="G31" s="582"/>
      <c r="H31" s="576"/>
      <c r="I31" s="583"/>
      <c r="J31" s="576"/>
    </row>
    <row r="32" spans="1:10" s="2" customFormat="1" ht="21.75" customHeight="1">
      <c r="A32" s="35" t="s">
        <v>194</v>
      </c>
      <c r="B32" s="536">
        <f>+B33+B35</f>
        <v>568363.99</v>
      </c>
      <c r="C32" s="522">
        <f>B32/B44*100</f>
        <v>4.2553505797146975</v>
      </c>
      <c r="D32" s="536">
        <f>+D33+D35</f>
        <v>561979.2699999999</v>
      </c>
      <c r="E32" s="430">
        <f>+D32/D44*100</f>
        <v>4.187065646276295</v>
      </c>
      <c r="F32" s="428">
        <f t="shared" si="0"/>
        <v>-6384.7200000000885</v>
      </c>
      <c r="G32" s="584"/>
      <c r="H32" s="576"/>
      <c r="I32" s="583"/>
      <c r="J32" s="576"/>
    </row>
    <row r="33" spans="1:10" s="2" customFormat="1" ht="21.75" customHeight="1">
      <c r="A33" s="37" t="s">
        <v>4</v>
      </c>
      <c r="B33" s="528">
        <v>2564.29</v>
      </c>
      <c r="C33" s="539"/>
      <c r="D33" s="528">
        <v>2544.57</v>
      </c>
      <c r="E33" s="431"/>
      <c r="F33" s="428">
        <f>+D33-B33</f>
        <v>-19.7199999999998</v>
      </c>
      <c r="G33" s="575"/>
      <c r="H33" s="576"/>
      <c r="I33" s="577"/>
      <c r="J33" s="576"/>
    </row>
    <row r="34" spans="1:6" ht="21.75" customHeight="1">
      <c r="A34" s="37" t="s">
        <v>263</v>
      </c>
      <c r="B34" s="525">
        <v>71.56</v>
      </c>
      <c r="C34" s="540"/>
      <c r="D34" s="525">
        <v>70.97</v>
      </c>
      <c r="E34" s="435"/>
      <c r="F34" s="428">
        <f>B34-D34</f>
        <v>0.5900000000000034</v>
      </c>
    </row>
    <row r="35" spans="1:7" ht="21.75" customHeight="1">
      <c r="A35" s="37" t="s">
        <v>39</v>
      </c>
      <c r="B35" s="541">
        <v>565799.7</v>
      </c>
      <c r="C35" s="542"/>
      <c r="D35" s="541">
        <v>559434.7</v>
      </c>
      <c r="E35" s="435"/>
      <c r="F35" s="428">
        <f t="shared" si="0"/>
        <v>-6365</v>
      </c>
      <c r="G35" s="64"/>
    </row>
    <row r="36" spans="1:6" ht="21.75" customHeight="1">
      <c r="A36" s="35" t="s">
        <v>195</v>
      </c>
      <c r="B36" s="534">
        <f>+B37+B38</f>
        <v>0</v>
      </c>
      <c r="C36" s="522">
        <f>B36/B44*100</f>
        <v>0</v>
      </c>
      <c r="D36" s="534">
        <f>+D37+D38</f>
        <v>0</v>
      </c>
      <c r="E36" s="434">
        <f>+D36/D44*100</f>
        <v>0</v>
      </c>
      <c r="F36" s="428">
        <f t="shared" si="0"/>
        <v>0</v>
      </c>
    </row>
    <row r="37" spans="1:6" ht="21.75" customHeight="1">
      <c r="A37" s="37" t="s">
        <v>149</v>
      </c>
      <c r="B37" s="543">
        <v>0</v>
      </c>
      <c r="C37" s="544"/>
      <c r="D37" s="543">
        <v>0</v>
      </c>
      <c r="E37" s="436"/>
      <c r="F37" s="428">
        <f t="shared" si="0"/>
        <v>0</v>
      </c>
    </row>
    <row r="38" spans="1:9" ht="21.75" customHeight="1">
      <c r="A38" s="437" t="s">
        <v>150</v>
      </c>
      <c r="B38" s="543">
        <v>0</v>
      </c>
      <c r="C38" s="544"/>
      <c r="D38" s="543">
        <v>0</v>
      </c>
      <c r="E38" s="436"/>
      <c r="F38" s="428">
        <f t="shared" si="0"/>
        <v>0</v>
      </c>
      <c r="G38" s="63"/>
      <c r="I38" s="46"/>
    </row>
    <row r="39" spans="1:6" ht="21.75" customHeight="1">
      <c r="A39" s="438" t="s">
        <v>264</v>
      </c>
      <c r="B39" s="545">
        <f>+B41+B40</f>
        <v>6131.99</v>
      </c>
      <c r="C39" s="544">
        <f>B39/B44*100</f>
        <v>0.045910310400390994</v>
      </c>
      <c r="D39" s="545">
        <f>+D41+D40</f>
        <v>6038.24</v>
      </c>
      <c r="E39" s="436">
        <f>+D39/D44*100</f>
        <v>0.044988327181483725</v>
      </c>
      <c r="F39" s="428">
        <f t="shared" si="0"/>
        <v>-93.75</v>
      </c>
    </row>
    <row r="40" spans="1:6" ht="21.75" customHeight="1">
      <c r="A40" s="37" t="s">
        <v>188</v>
      </c>
      <c r="B40" s="546">
        <v>0</v>
      </c>
      <c r="C40" s="547"/>
      <c r="D40" s="546">
        <v>0</v>
      </c>
      <c r="E40" s="436"/>
      <c r="F40" s="428">
        <f t="shared" si="0"/>
        <v>0</v>
      </c>
    </row>
    <row r="41" spans="1:6" ht="21.75" customHeight="1">
      <c r="A41" s="49" t="s">
        <v>265</v>
      </c>
      <c r="B41" s="548">
        <v>6131.99</v>
      </c>
      <c r="C41" s="549"/>
      <c r="D41" s="548">
        <v>6038.24</v>
      </c>
      <c r="E41" s="439"/>
      <c r="F41" s="440">
        <f t="shared" si="0"/>
        <v>-93.75</v>
      </c>
    </row>
    <row r="42" spans="1:6" ht="21.75" customHeight="1">
      <c r="A42" s="57" t="s">
        <v>156</v>
      </c>
      <c r="B42" s="550">
        <f>+B39+B36+B32+B23+B5</f>
        <v>5687007.620000001</v>
      </c>
      <c r="C42" s="551">
        <f>B42/B44*100</f>
        <v>42.578719972405196</v>
      </c>
      <c r="D42" s="550">
        <f>+D39+D36+D32+D23+D5</f>
        <v>5684490.760000001</v>
      </c>
      <c r="E42" s="441">
        <f>+D42/D44*100</f>
        <v>42.352693859634776</v>
      </c>
      <c r="F42" s="425">
        <f t="shared" si="0"/>
        <v>-2516.8600000003353</v>
      </c>
    </row>
    <row r="43" spans="1:6" ht="21.75" customHeight="1">
      <c r="A43" s="58" t="s">
        <v>266</v>
      </c>
      <c r="B43" s="552">
        <v>33.8857</v>
      </c>
      <c r="C43" s="553"/>
      <c r="D43" s="552">
        <v>33.9266</v>
      </c>
      <c r="E43" s="442"/>
      <c r="F43" s="443"/>
    </row>
    <row r="44" spans="1:6" ht="21.75" customHeight="1">
      <c r="A44" s="26" t="s">
        <v>162</v>
      </c>
      <c r="B44" s="554">
        <v>13356455.111111112</v>
      </c>
      <c r="C44" s="555"/>
      <c r="D44" s="554">
        <v>13421792.67</v>
      </c>
      <c r="E44" s="444"/>
      <c r="F44" s="48"/>
    </row>
    <row r="45" spans="1:5" ht="21.75" customHeight="1">
      <c r="A45" s="29" t="s">
        <v>42</v>
      </c>
      <c r="C45" s="20"/>
      <c r="D45" s="46"/>
      <c r="E45" s="46"/>
    </row>
    <row r="46" spans="1:6" ht="21.75" customHeight="1">
      <c r="A46" s="588" t="s">
        <v>300</v>
      </c>
      <c r="B46" s="445"/>
      <c r="C46" s="446"/>
      <c r="D46" s="447"/>
      <c r="E46" s="447"/>
      <c r="F46" s="447"/>
    </row>
    <row r="47" spans="1:6" ht="21.75" customHeight="1">
      <c r="A47" s="585" t="s">
        <v>267</v>
      </c>
      <c r="B47" s="585"/>
      <c r="C47" s="585"/>
      <c r="D47" s="585"/>
      <c r="E47" s="585"/>
      <c r="F47" s="585"/>
    </row>
    <row r="48" spans="1:6" ht="21.75" customHeight="1">
      <c r="A48" s="449" t="s">
        <v>268</v>
      </c>
      <c r="B48" s="448"/>
      <c r="C48" s="448"/>
      <c r="D48" s="448"/>
      <c r="E48" s="448"/>
      <c r="F48" s="448"/>
    </row>
    <row r="49" spans="1:6" ht="21.75" customHeight="1">
      <c r="A49" s="450" t="s">
        <v>269</v>
      </c>
      <c r="B49" s="24"/>
      <c r="C49" s="13"/>
      <c r="D49" s="60"/>
      <c r="E49" s="60"/>
      <c r="F49" s="60"/>
    </row>
    <row r="50" spans="1:6" ht="21.75" customHeight="1">
      <c r="A50" s="450" t="s">
        <v>301</v>
      </c>
      <c r="B50" s="24"/>
      <c r="C50" s="13"/>
      <c r="D50" s="60"/>
      <c r="E50" s="60"/>
      <c r="F50" s="60"/>
    </row>
    <row r="51" spans="1:6" ht="21.75" customHeight="1">
      <c r="A51" s="451" t="s">
        <v>270</v>
      </c>
      <c r="B51" s="452"/>
      <c r="C51" s="452"/>
      <c r="D51" s="453"/>
      <c r="E51" s="453"/>
      <c r="F51" s="454"/>
    </row>
    <row r="52" spans="1:6" ht="21.75" customHeight="1">
      <c r="A52" s="451" t="s">
        <v>271</v>
      </c>
      <c r="B52" s="452"/>
      <c r="C52" s="452"/>
      <c r="D52" s="453"/>
      <c r="E52" s="453"/>
      <c r="F52" s="454"/>
    </row>
    <row r="53" spans="1:6" ht="21.75" customHeight="1">
      <c r="A53" s="455" t="s">
        <v>272</v>
      </c>
      <c r="B53" s="456"/>
      <c r="C53" s="456"/>
      <c r="D53" s="457"/>
      <c r="E53" s="457"/>
      <c r="F53" s="458"/>
    </row>
    <row r="54" spans="1:6" ht="21.75" customHeight="1">
      <c r="A54" s="455" t="s">
        <v>273</v>
      </c>
      <c r="B54" s="456"/>
      <c r="C54" s="456"/>
      <c r="D54" s="457"/>
      <c r="E54" s="457"/>
      <c r="F54" s="458"/>
    </row>
  </sheetData>
  <sheetProtection/>
  <mergeCells count="1">
    <mergeCell ref="A47:F47"/>
  </mergeCells>
  <printOptions horizontalCentered="1"/>
  <pageMargins left="0.22" right="0.26" top="0.33" bottom="0.38" header="0.15748031496062992" footer="0.2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">
      <selection activeCell="C8" sqref="C8:C9"/>
    </sheetView>
  </sheetViews>
  <sheetFormatPr defaultColWidth="9.140625" defaultRowHeight="21.75"/>
  <cols>
    <col min="1" max="1" width="74.421875" style="1" customWidth="1"/>
    <col min="2" max="2" width="16.8515625" style="1" bestFit="1" customWidth="1"/>
    <col min="3" max="3" width="10.28125" style="1" customWidth="1"/>
    <col min="4" max="4" width="18.00390625" style="1" customWidth="1"/>
    <col min="5" max="5" width="9.00390625" style="1" customWidth="1"/>
    <col min="6" max="6" width="20.421875" style="1" customWidth="1"/>
    <col min="7" max="7" width="9.00390625" style="1" customWidth="1"/>
    <col min="8" max="8" width="11.8515625" style="1" customWidth="1"/>
    <col min="9" max="9" width="8.7109375" style="1" customWidth="1"/>
    <col min="10" max="10" width="11.57421875" style="1" customWidth="1"/>
    <col min="11" max="11" width="18.57421875" style="1" customWidth="1"/>
    <col min="12" max="12" width="12.00390625" style="1" customWidth="1"/>
    <col min="13" max="13" width="9.140625" style="1" customWidth="1"/>
    <col min="14" max="14" width="10.7109375" style="1" bestFit="1" customWidth="1"/>
    <col min="15" max="16384" width="9.140625" style="1" customWidth="1"/>
  </cols>
  <sheetData>
    <row r="1" spans="1:9" s="3" customFormat="1" ht="33" customHeight="1">
      <c r="A1" s="72" t="s">
        <v>303</v>
      </c>
      <c r="B1" s="72"/>
      <c r="C1" s="72"/>
      <c r="D1" s="72"/>
      <c r="E1" s="72"/>
      <c r="F1" s="72"/>
      <c r="G1" s="72"/>
      <c r="H1" s="72"/>
      <c r="I1" s="72"/>
    </row>
    <row r="2" spans="1:9" ht="23.25">
      <c r="A2" s="4"/>
      <c r="B2" s="5"/>
      <c r="C2" s="4"/>
      <c r="D2" s="4"/>
      <c r="E2" s="4"/>
      <c r="F2" s="4"/>
      <c r="G2" s="4"/>
      <c r="H2" s="6"/>
      <c r="I2" s="6" t="s">
        <v>38</v>
      </c>
    </row>
    <row r="3" spans="1:9" ht="25.5" customHeight="1">
      <c r="A3" s="52" t="s">
        <v>16</v>
      </c>
      <c r="B3" s="9" t="s">
        <v>13</v>
      </c>
      <c r="C3" s="10"/>
      <c r="D3" s="10" t="s">
        <v>6</v>
      </c>
      <c r="E3" s="10"/>
      <c r="F3" s="10" t="s">
        <v>7</v>
      </c>
      <c r="G3" s="10"/>
      <c r="H3" s="10" t="s">
        <v>12</v>
      </c>
      <c r="I3" s="10"/>
    </row>
    <row r="4" spans="1:9" ht="26.25">
      <c r="A4" s="53"/>
      <c r="B4" s="11" t="s">
        <v>14</v>
      </c>
      <c r="C4" s="11" t="s">
        <v>15</v>
      </c>
      <c r="D4" s="11" t="s">
        <v>14</v>
      </c>
      <c r="E4" s="11" t="s">
        <v>15</v>
      </c>
      <c r="F4" s="11" t="s">
        <v>14</v>
      </c>
      <c r="G4" s="11" t="s">
        <v>15</v>
      </c>
      <c r="H4" s="54" t="s">
        <v>14</v>
      </c>
      <c r="I4" s="54" t="s">
        <v>15</v>
      </c>
    </row>
    <row r="5" spans="1:9" ht="26.25">
      <c r="A5" s="564" t="s">
        <v>55</v>
      </c>
      <c r="B5" s="472">
        <f>SUM(B6:B7)</f>
        <v>1347.1299999999999</v>
      </c>
      <c r="C5" s="473">
        <f aca="true" t="shared" si="0" ref="C5:C22">(B5/$B$23)*100</f>
        <v>57.511654912139896</v>
      </c>
      <c r="D5" s="474">
        <f>SUM(D6:D7)</f>
        <v>0</v>
      </c>
      <c r="E5" s="473">
        <f>(D5/$D$23)*100</f>
        <v>0</v>
      </c>
      <c r="F5" s="475">
        <f>SUM(F6:F7)</f>
        <v>0</v>
      </c>
      <c r="G5" s="476">
        <f>(F5/$F$23)*100</f>
        <v>0</v>
      </c>
      <c r="H5" s="477">
        <f>+B5+D5+F5</f>
        <v>1347.1299999999999</v>
      </c>
      <c r="I5" s="478">
        <f>(H5/$H$23)*100</f>
        <v>13.324069037139608</v>
      </c>
    </row>
    <row r="6" spans="1:9" ht="26.25">
      <c r="A6" s="38" t="s">
        <v>56</v>
      </c>
      <c r="B6" s="479">
        <v>1042.29</v>
      </c>
      <c r="C6" s="480">
        <f t="shared" si="0"/>
        <v>44.497429942451205</v>
      </c>
      <c r="D6" s="481">
        <v>0</v>
      </c>
      <c r="E6" s="480">
        <f aca="true" t="shared" si="1" ref="E6:E21">(D6/$D$23)*100</f>
        <v>0</v>
      </c>
      <c r="F6" s="482">
        <v>0</v>
      </c>
      <c r="G6" s="483">
        <f aca="true" t="shared" si="2" ref="G6:G22">(F6/$F$23)*100</f>
        <v>0</v>
      </c>
      <c r="H6" s="484">
        <f aca="true" t="shared" si="3" ref="H6:H22">+B6+D6+F6</f>
        <v>1042.29</v>
      </c>
      <c r="I6" s="485">
        <f aca="true" t="shared" si="4" ref="I6:I22">(H6/$H$23)*100</f>
        <v>10.308985707927402</v>
      </c>
    </row>
    <row r="7" spans="1:9" ht="26.25">
      <c r="A7" s="38" t="s">
        <v>57</v>
      </c>
      <c r="B7" s="479">
        <v>304.84</v>
      </c>
      <c r="C7" s="480">
        <f t="shared" si="0"/>
        <v>13.014224969688689</v>
      </c>
      <c r="D7" s="481">
        <v>0</v>
      </c>
      <c r="E7" s="480">
        <f t="shared" si="1"/>
        <v>0</v>
      </c>
      <c r="F7" s="482">
        <v>0</v>
      </c>
      <c r="G7" s="483">
        <f t="shared" si="2"/>
        <v>0</v>
      </c>
      <c r="H7" s="484">
        <f t="shared" si="3"/>
        <v>304.84</v>
      </c>
      <c r="I7" s="485">
        <f t="shared" si="4"/>
        <v>3.015083329212205</v>
      </c>
    </row>
    <row r="8" spans="1:9" ht="26.25">
      <c r="A8" s="565" t="s">
        <v>58</v>
      </c>
      <c r="B8" s="486">
        <f>SUM(B9:B12)</f>
        <v>945.23</v>
      </c>
      <c r="C8" s="480">
        <f t="shared" si="0"/>
        <v>40.353745794839405</v>
      </c>
      <c r="D8" s="487">
        <f>SUM(D9:D12)</f>
        <v>2995.6200000000003</v>
      </c>
      <c r="E8" s="480">
        <f t="shared" si="1"/>
        <v>99.47103650943868</v>
      </c>
      <c r="F8" s="488">
        <f>SUM(F9:F12)</f>
        <v>0</v>
      </c>
      <c r="G8" s="483">
        <f t="shared" si="2"/>
        <v>0</v>
      </c>
      <c r="H8" s="484">
        <f t="shared" si="3"/>
        <v>3940.8500000000004</v>
      </c>
      <c r="I8" s="485">
        <f t="shared" si="4"/>
        <v>38.9777953612581</v>
      </c>
    </row>
    <row r="9" spans="1:9" ht="26.25">
      <c r="A9" s="38" t="s">
        <v>59</v>
      </c>
      <c r="B9" s="479">
        <v>0</v>
      </c>
      <c r="C9" s="480">
        <f t="shared" si="0"/>
        <v>0</v>
      </c>
      <c r="D9" s="481">
        <v>0</v>
      </c>
      <c r="E9" s="480">
        <f t="shared" si="1"/>
        <v>0</v>
      </c>
      <c r="F9" s="482">
        <v>0</v>
      </c>
      <c r="G9" s="483">
        <f t="shared" si="2"/>
        <v>0</v>
      </c>
      <c r="H9" s="484">
        <f t="shared" si="3"/>
        <v>0</v>
      </c>
      <c r="I9" s="485">
        <f t="shared" si="4"/>
        <v>0</v>
      </c>
    </row>
    <row r="10" spans="1:9" ht="26.25">
      <c r="A10" s="38" t="s">
        <v>60</v>
      </c>
      <c r="B10" s="479">
        <v>937.36</v>
      </c>
      <c r="C10" s="480">
        <f t="shared" si="0"/>
        <v>40.01775986611794</v>
      </c>
      <c r="D10" s="481">
        <v>2906.92</v>
      </c>
      <c r="E10" s="480">
        <f t="shared" si="1"/>
        <v>96.52570935232687</v>
      </c>
      <c r="F10" s="482">
        <v>0</v>
      </c>
      <c r="G10" s="483">
        <f t="shared" si="2"/>
        <v>0</v>
      </c>
      <c r="H10" s="484">
        <f t="shared" si="3"/>
        <v>3844.28</v>
      </c>
      <c r="I10" s="485">
        <f t="shared" si="4"/>
        <v>38.02264972058751</v>
      </c>
    </row>
    <row r="11" spans="1:9" ht="26.25">
      <c r="A11" s="38" t="s">
        <v>61</v>
      </c>
      <c r="B11" s="479">
        <v>0</v>
      </c>
      <c r="C11" s="480">
        <f t="shared" si="0"/>
        <v>0</v>
      </c>
      <c r="D11" s="481">
        <v>85.9</v>
      </c>
      <c r="E11" s="480">
        <f t="shared" si="1"/>
        <v>2.852351778984244</v>
      </c>
      <c r="F11" s="482">
        <v>0</v>
      </c>
      <c r="G11" s="483">
        <f t="shared" si="2"/>
        <v>0</v>
      </c>
      <c r="H11" s="484">
        <f t="shared" si="3"/>
        <v>85.9</v>
      </c>
      <c r="I11" s="485">
        <f t="shared" si="4"/>
        <v>0.8496117897235547</v>
      </c>
    </row>
    <row r="12" spans="1:9" ht="26.25">
      <c r="A12" s="38" t="s">
        <v>62</v>
      </c>
      <c r="B12" s="489">
        <v>7.87</v>
      </c>
      <c r="C12" s="480">
        <f t="shared" si="0"/>
        <v>0.3359859287214605</v>
      </c>
      <c r="D12" s="481">
        <v>2.8</v>
      </c>
      <c r="E12" s="480">
        <f t="shared" si="1"/>
        <v>0.09297537812754228</v>
      </c>
      <c r="F12" s="482">
        <v>0</v>
      </c>
      <c r="G12" s="483">
        <f t="shared" si="2"/>
        <v>0</v>
      </c>
      <c r="H12" s="484">
        <f t="shared" si="3"/>
        <v>10.67</v>
      </c>
      <c r="I12" s="485">
        <f t="shared" si="4"/>
        <v>0.10553385094703527</v>
      </c>
    </row>
    <row r="13" spans="1:9" ht="26.25">
      <c r="A13" s="565" t="s">
        <v>63</v>
      </c>
      <c r="B13" s="486">
        <f>SUM(B14:B17)</f>
        <v>50</v>
      </c>
      <c r="C13" s="480">
        <f t="shared" si="0"/>
        <v>2.1345992930207145</v>
      </c>
      <c r="D13" s="487">
        <f>SUM(D14:D17)</f>
        <v>6.97</v>
      </c>
      <c r="E13" s="480">
        <f t="shared" si="1"/>
        <v>0.23144228055320348</v>
      </c>
      <c r="F13" s="488">
        <f>SUM(F14:F17)</f>
        <v>4756.59</v>
      </c>
      <c r="G13" s="483">
        <f t="shared" si="2"/>
        <v>100</v>
      </c>
      <c r="H13" s="484">
        <f t="shared" si="3"/>
        <v>4813.56</v>
      </c>
      <c r="I13" s="485">
        <f t="shared" si="4"/>
        <v>47.609514860788295</v>
      </c>
    </row>
    <row r="14" spans="1:13" ht="26.25">
      <c r="A14" s="38" t="s">
        <v>64</v>
      </c>
      <c r="B14" s="479">
        <v>0</v>
      </c>
      <c r="C14" s="480">
        <f t="shared" si="0"/>
        <v>0</v>
      </c>
      <c r="D14" s="481">
        <v>6.97</v>
      </c>
      <c r="E14" s="480">
        <f t="shared" si="1"/>
        <v>0.23144228055320348</v>
      </c>
      <c r="F14" s="482">
        <v>2317.21</v>
      </c>
      <c r="G14" s="483">
        <f t="shared" si="2"/>
        <v>48.71578168393744</v>
      </c>
      <c r="H14" s="484">
        <f t="shared" si="3"/>
        <v>2324.18</v>
      </c>
      <c r="I14" s="485">
        <f t="shared" si="4"/>
        <v>22.987784976015032</v>
      </c>
      <c r="M14" s="12"/>
    </row>
    <row r="15" spans="1:12" ht="31.5">
      <c r="A15" s="38" t="s">
        <v>65</v>
      </c>
      <c r="B15" s="479">
        <v>0</v>
      </c>
      <c r="C15" s="480">
        <f t="shared" si="0"/>
        <v>0</v>
      </c>
      <c r="D15" s="481">
        <v>0</v>
      </c>
      <c r="E15" s="480">
        <f t="shared" si="1"/>
        <v>0</v>
      </c>
      <c r="F15" s="490">
        <v>640.51</v>
      </c>
      <c r="G15" s="483">
        <f t="shared" si="2"/>
        <v>13.465739111422259</v>
      </c>
      <c r="H15" s="484">
        <f t="shared" si="3"/>
        <v>640.51</v>
      </c>
      <c r="I15" s="485">
        <f t="shared" si="4"/>
        <v>6.335097176202957</v>
      </c>
      <c r="K15" s="65"/>
      <c r="L15" s="51"/>
    </row>
    <row r="16" spans="1:9" ht="26.25">
      <c r="A16" s="38" t="s">
        <v>142</v>
      </c>
      <c r="B16" s="491">
        <v>0</v>
      </c>
      <c r="C16" s="480">
        <f t="shared" si="0"/>
        <v>0</v>
      </c>
      <c r="D16" s="481">
        <v>0</v>
      </c>
      <c r="E16" s="480">
        <f t="shared" si="1"/>
        <v>0</v>
      </c>
      <c r="F16" s="482">
        <v>1798.87</v>
      </c>
      <c r="G16" s="483">
        <f t="shared" si="2"/>
        <v>37.81847920464029</v>
      </c>
      <c r="H16" s="484">
        <f t="shared" si="3"/>
        <v>1798.87</v>
      </c>
      <c r="I16" s="485">
        <f t="shared" si="4"/>
        <v>17.79209732456357</v>
      </c>
    </row>
    <row r="17" spans="1:9" ht="26.25">
      <c r="A17" s="38" t="s">
        <v>127</v>
      </c>
      <c r="B17" s="491">
        <v>50</v>
      </c>
      <c r="C17" s="480">
        <f t="shared" si="0"/>
        <v>2.1345992930207145</v>
      </c>
      <c r="D17" s="481">
        <v>0</v>
      </c>
      <c r="E17" s="480">
        <f t="shared" si="1"/>
        <v>0</v>
      </c>
      <c r="F17" s="482">
        <v>0</v>
      </c>
      <c r="G17" s="483">
        <f t="shared" si="2"/>
        <v>0</v>
      </c>
      <c r="H17" s="484">
        <f t="shared" si="3"/>
        <v>50</v>
      </c>
      <c r="I17" s="485">
        <f t="shared" si="4"/>
        <v>0.49453538400672564</v>
      </c>
    </row>
    <row r="18" spans="1:9" ht="26.25">
      <c r="A18" s="565" t="s">
        <v>66</v>
      </c>
      <c r="B18" s="486">
        <f>SUM(B19:B21)</f>
        <v>0</v>
      </c>
      <c r="C18" s="480">
        <f t="shared" si="0"/>
        <v>0</v>
      </c>
      <c r="D18" s="487">
        <f>SUM(D19:D21)</f>
        <v>0</v>
      </c>
      <c r="E18" s="480">
        <f t="shared" si="1"/>
        <v>0</v>
      </c>
      <c r="F18" s="488">
        <f>SUM(F19:F21)</f>
        <v>0</v>
      </c>
      <c r="G18" s="483">
        <f t="shared" si="2"/>
        <v>0</v>
      </c>
      <c r="H18" s="484">
        <f t="shared" si="3"/>
        <v>0</v>
      </c>
      <c r="I18" s="485">
        <f t="shared" si="4"/>
        <v>0</v>
      </c>
    </row>
    <row r="19" spans="1:9" ht="26.25">
      <c r="A19" s="38" t="s">
        <v>70</v>
      </c>
      <c r="B19" s="479">
        <v>0</v>
      </c>
      <c r="C19" s="480">
        <f t="shared" si="0"/>
        <v>0</v>
      </c>
      <c r="D19" s="481">
        <v>0</v>
      </c>
      <c r="E19" s="480">
        <f t="shared" si="1"/>
        <v>0</v>
      </c>
      <c r="F19" s="482">
        <v>0</v>
      </c>
      <c r="G19" s="483">
        <f t="shared" si="2"/>
        <v>0</v>
      </c>
      <c r="H19" s="484">
        <f t="shared" si="3"/>
        <v>0</v>
      </c>
      <c r="I19" s="485">
        <f t="shared" si="4"/>
        <v>0</v>
      </c>
    </row>
    <row r="20" spans="1:9" ht="26.25">
      <c r="A20" s="38" t="s">
        <v>71</v>
      </c>
      <c r="B20" s="479">
        <v>0</v>
      </c>
      <c r="C20" s="480">
        <f t="shared" si="0"/>
        <v>0</v>
      </c>
      <c r="D20" s="481">
        <v>0</v>
      </c>
      <c r="E20" s="480">
        <f t="shared" si="1"/>
        <v>0</v>
      </c>
      <c r="F20" s="482">
        <v>0</v>
      </c>
      <c r="G20" s="483">
        <f t="shared" si="2"/>
        <v>0</v>
      </c>
      <c r="H20" s="484">
        <f t="shared" si="3"/>
        <v>0</v>
      </c>
      <c r="I20" s="485">
        <f t="shared" si="4"/>
        <v>0</v>
      </c>
    </row>
    <row r="21" spans="1:12" ht="26.25">
      <c r="A21" s="39" t="s">
        <v>72</v>
      </c>
      <c r="B21" s="479">
        <v>0</v>
      </c>
      <c r="C21" s="480">
        <f t="shared" si="0"/>
        <v>0</v>
      </c>
      <c r="D21" s="481">
        <v>0</v>
      </c>
      <c r="E21" s="480">
        <f t="shared" si="1"/>
        <v>0</v>
      </c>
      <c r="F21" s="482">
        <v>0</v>
      </c>
      <c r="G21" s="483">
        <f t="shared" si="2"/>
        <v>0</v>
      </c>
      <c r="H21" s="484">
        <f t="shared" si="3"/>
        <v>0</v>
      </c>
      <c r="I21" s="485">
        <f t="shared" si="4"/>
        <v>0</v>
      </c>
      <c r="L21" s="50"/>
    </row>
    <row r="22" spans="1:11" ht="26.25">
      <c r="A22" s="566" t="s">
        <v>67</v>
      </c>
      <c r="B22" s="492">
        <v>0</v>
      </c>
      <c r="C22" s="480">
        <f t="shared" si="0"/>
        <v>0</v>
      </c>
      <c r="D22" s="495">
        <v>8.96</v>
      </c>
      <c r="E22" s="480">
        <f>(D22/$D$23)*100</f>
        <v>0.29752121000813536</v>
      </c>
      <c r="F22" s="493">
        <v>0</v>
      </c>
      <c r="G22" s="483">
        <f t="shared" si="2"/>
        <v>0</v>
      </c>
      <c r="H22" s="494">
        <f t="shared" si="3"/>
        <v>8.96</v>
      </c>
      <c r="I22" s="494">
        <f t="shared" si="4"/>
        <v>0.08862074081400526</v>
      </c>
      <c r="K22" s="12"/>
    </row>
    <row r="23" spans="1:19" s="2" customFormat="1" ht="30" customHeight="1">
      <c r="A23" s="11" t="s">
        <v>8</v>
      </c>
      <c r="B23" s="146">
        <f>B5+B8+B13+B18+B22</f>
        <v>2342.3599999999997</v>
      </c>
      <c r="C23" s="147">
        <v>100</v>
      </c>
      <c r="D23" s="146">
        <f>D22+D18+D13+D8+D5</f>
        <v>3011.55</v>
      </c>
      <c r="E23" s="147">
        <v>100</v>
      </c>
      <c r="F23" s="146">
        <f>F5+F8+F13+F18+F22</f>
        <v>4756.59</v>
      </c>
      <c r="G23" s="147">
        <v>100</v>
      </c>
      <c r="H23" s="75">
        <f>+H5+H8+H13+H18+H22</f>
        <v>10110.5</v>
      </c>
      <c r="I23" s="148">
        <v>100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</row>
    <row r="24" spans="1:9" ht="23.25" customHeight="1">
      <c r="A24" s="7"/>
      <c r="B24" s="8"/>
      <c r="C24" s="8"/>
      <c r="D24" s="8"/>
      <c r="E24" s="8"/>
      <c r="F24" s="8"/>
      <c r="G24" s="8"/>
      <c r="H24" s="8"/>
      <c r="I24" s="4"/>
    </row>
    <row r="25" ht="23.25">
      <c r="A25" s="30"/>
    </row>
    <row r="26" ht="23.25">
      <c r="A26" s="31"/>
    </row>
    <row r="39" ht="23.25">
      <c r="A39" s="30"/>
    </row>
    <row r="40" ht="23.25">
      <c r="A40" s="31"/>
    </row>
    <row r="43" ht="23.25">
      <c r="A43" s="30" t="s">
        <v>42</v>
      </c>
    </row>
    <row r="44" ht="23.25">
      <c r="A44" s="31" t="s">
        <v>277</v>
      </c>
    </row>
    <row r="45" ht="23.25">
      <c r="A45" s="31"/>
    </row>
  </sheetData>
  <sheetProtection/>
  <printOptions horizontalCentered="1"/>
  <pageMargins left="0.31496062992125984" right="0.4724409448818898" top="0.984251968503937" bottom="0.7874015748031497" header="0.7874015748031497" footer="0.31496062992125984"/>
  <pageSetup horizontalDpi="600" verticalDpi="600" orientation="portrait" paperSize="9" scale="60" r:id="rId2"/>
  <headerFooter alignWithMargins="0">
    <oddFooter>&amp;R&amp;12ที่มา: สำนักงานบริหารหนี้สาธารณะ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2"/>
  <sheetViews>
    <sheetView showOutlineSymbols="0" zoomScale="81" zoomScaleNormal="81" zoomScaleSheetLayoutView="75" zoomScalePageLayoutView="0" workbookViewId="0" topLeftCell="A1">
      <selection activeCell="F70" sqref="F70"/>
    </sheetView>
  </sheetViews>
  <sheetFormatPr defaultColWidth="9.140625" defaultRowHeight="21.75"/>
  <cols>
    <col min="1" max="1" width="5.57421875" style="288" customWidth="1"/>
    <col min="2" max="2" width="7.57421875" style="288" customWidth="1"/>
    <col min="3" max="3" width="50.421875" style="288" customWidth="1"/>
    <col min="4" max="4" width="22.7109375" style="288" customWidth="1"/>
    <col min="5" max="5" width="24.28125" style="288" customWidth="1"/>
    <col min="6" max="7" width="21.7109375" style="288" customWidth="1"/>
    <col min="8" max="8" width="27.421875" style="288" customWidth="1"/>
    <col min="9" max="9" width="25.140625" style="288" customWidth="1"/>
    <col min="10" max="10" width="14.28125" style="288" customWidth="1"/>
    <col min="11" max="11" width="14.00390625" style="288" customWidth="1"/>
    <col min="12" max="12" width="12.7109375" style="288" customWidth="1"/>
    <col min="13" max="13" width="3.7109375" style="288" bestFit="1" customWidth="1"/>
    <col min="14" max="14" width="10.28125" style="358" bestFit="1" customWidth="1"/>
    <col min="15" max="15" width="7.57421875" style="358" bestFit="1" customWidth="1"/>
    <col min="16" max="16" width="3.7109375" style="358" bestFit="1" customWidth="1"/>
    <col min="17" max="17" width="12.7109375" style="289" bestFit="1" customWidth="1"/>
    <col min="18" max="18" width="13.57421875" style="288" customWidth="1"/>
    <col min="19" max="16384" width="9.140625" style="288" customWidth="1"/>
  </cols>
  <sheetData>
    <row r="1" spans="1:17" s="269" customFormat="1" ht="33" customHeight="1">
      <c r="A1" s="556" t="s">
        <v>304</v>
      </c>
      <c r="B1" s="556"/>
      <c r="C1" s="267"/>
      <c r="D1" s="268"/>
      <c r="E1" s="268"/>
      <c r="F1" s="268"/>
      <c r="G1" s="268"/>
      <c r="H1" s="268"/>
      <c r="I1" s="268"/>
      <c r="J1" s="267"/>
      <c r="N1" s="270"/>
      <c r="O1" s="270"/>
      <c r="P1" s="270"/>
      <c r="Q1" s="270"/>
    </row>
    <row r="2" spans="1:17" s="269" customFormat="1" ht="33" customHeight="1" thickBot="1">
      <c r="A2" s="267"/>
      <c r="B2" s="267"/>
      <c r="C2" s="267"/>
      <c r="D2" s="268"/>
      <c r="E2" s="268"/>
      <c r="F2" s="268"/>
      <c r="G2" s="268"/>
      <c r="H2" s="268"/>
      <c r="I2" s="268"/>
      <c r="J2" s="267"/>
      <c r="N2" s="270"/>
      <c r="O2" s="270"/>
      <c r="P2" s="270"/>
      <c r="Q2" s="270"/>
    </row>
    <row r="3" spans="1:17" s="276" customFormat="1" ht="26.25">
      <c r="A3" s="271" t="s">
        <v>74</v>
      </c>
      <c r="B3" s="496" t="s">
        <v>9</v>
      </c>
      <c r="C3" s="272"/>
      <c r="D3" s="273" t="s">
        <v>22</v>
      </c>
      <c r="E3" s="274"/>
      <c r="F3" s="498" t="s">
        <v>21</v>
      </c>
      <c r="G3" s="499"/>
      <c r="H3" s="275" t="s">
        <v>8</v>
      </c>
      <c r="I3" s="275"/>
      <c r="J3" s="275"/>
      <c r="N3" s="277"/>
      <c r="O3" s="277"/>
      <c r="P3" s="277"/>
      <c r="Q3" s="277"/>
    </row>
    <row r="4" spans="1:17" s="276" customFormat="1" ht="27" thickBot="1">
      <c r="A4" s="278"/>
      <c r="B4" s="279"/>
      <c r="C4" s="279"/>
      <c r="D4" s="280" t="s">
        <v>6</v>
      </c>
      <c r="E4" s="281" t="s">
        <v>7</v>
      </c>
      <c r="F4" s="500" t="s">
        <v>6</v>
      </c>
      <c r="G4" s="501" t="s">
        <v>7</v>
      </c>
      <c r="H4" s="280" t="s">
        <v>6</v>
      </c>
      <c r="I4" s="282" t="s">
        <v>7</v>
      </c>
      <c r="J4" s="283" t="s">
        <v>12</v>
      </c>
      <c r="N4" s="277"/>
      <c r="O4" s="277"/>
      <c r="P4" s="277"/>
      <c r="Q4" s="277"/>
    </row>
    <row r="5" spans="1:16" ht="26.25" thickTop="1">
      <c r="A5" s="284" t="s">
        <v>203</v>
      </c>
      <c r="B5" s="284"/>
      <c r="C5" s="285"/>
      <c r="D5" s="286">
        <f>SUM(D6:D39)</f>
        <v>322895.92</v>
      </c>
      <c r="E5" s="286">
        <f>SUM(E6:E39)</f>
        <v>462396.74</v>
      </c>
      <c r="F5" s="159">
        <f>SUM(F6:F39)</f>
        <v>99634.98999999999</v>
      </c>
      <c r="G5" s="159">
        <f>SUM(G6:G39)</f>
        <v>161352.01</v>
      </c>
      <c r="H5" s="159">
        <f>+D5+F5</f>
        <v>422530.91</v>
      </c>
      <c r="I5" s="159">
        <f>+E5+G5</f>
        <v>623748.75</v>
      </c>
      <c r="J5" s="287">
        <f>SUM(H5:I5)</f>
        <v>1046279.6599999999</v>
      </c>
      <c r="L5" s="67"/>
      <c r="M5" s="67"/>
      <c r="N5" s="68"/>
      <c r="O5" s="68"/>
      <c r="P5" s="68"/>
    </row>
    <row r="6" spans="1:17" ht="25.5">
      <c r="A6" s="290" t="s">
        <v>163</v>
      </c>
      <c r="B6" s="291" t="s">
        <v>75</v>
      </c>
      <c r="C6" s="292" t="s">
        <v>164</v>
      </c>
      <c r="D6" s="293">
        <v>0</v>
      </c>
      <c r="E6" s="293">
        <v>3437.46</v>
      </c>
      <c r="F6" s="149">
        <v>0</v>
      </c>
      <c r="G6" s="149">
        <v>0</v>
      </c>
      <c r="H6" s="149">
        <f>+D6+F6</f>
        <v>0</v>
      </c>
      <c r="I6" s="149">
        <f>+E6+G6</f>
        <v>3437.46</v>
      </c>
      <c r="J6" s="287">
        <f>SUM(H6:I6)</f>
        <v>3437.46</v>
      </c>
      <c r="L6" s="294"/>
      <c r="M6" s="294"/>
      <c r="N6" s="295"/>
      <c r="O6" s="294"/>
      <c r="P6" s="294"/>
      <c r="Q6" s="295"/>
    </row>
    <row r="7" spans="1:17" ht="25.5">
      <c r="A7" s="296">
        <v>2</v>
      </c>
      <c r="B7" s="297" t="s">
        <v>76</v>
      </c>
      <c r="C7" s="298" t="s">
        <v>26</v>
      </c>
      <c r="D7" s="225">
        <v>84850.48</v>
      </c>
      <c r="E7" s="225">
        <v>0</v>
      </c>
      <c r="F7" s="150">
        <v>0</v>
      </c>
      <c r="G7" s="150">
        <v>0</v>
      </c>
      <c r="H7" s="150">
        <f aca="true" t="shared" si="0" ref="H7:I39">+D7+F7</f>
        <v>84850.48</v>
      </c>
      <c r="I7" s="150">
        <f t="shared" si="0"/>
        <v>0</v>
      </c>
      <c r="J7" s="287">
        <f aca="true" t="shared" si="1" ref="J7:J67">SUM(H7:I7)</f>
        <v>84850.48</v>
      </c>
      <c r="L7" s="294"/>
      <c r="M7" s="294"/>
      <c r="N7" s="295"/>
      <c r="O7" s="294"/>
      <c r="P7" s="294"/>
      <c r="Q7" s="295"/>
    </row>
    <row r="8" spans="1:17" ht="25.5">
      <c r="A8" s="290">
        <f aca="true" t="shared" si="2" ref="A8:A17">+A7+1</f>
        <v>3</v>
      </c>
      <c r="B8" s="291" t="s">
        <v>77</v>
      </c>
      <c r="C8" s="292" t="s">
        <v>157</v>
      </c>
      <c r="D8" s="293">
        <v>0</v>
      </c>
      <c r="E8" s="293">
        <v>0</v>
      </c>
      <c r="F8" s="149">
        <v>0</v>
      </c>
      <c r="G8" s="149">
        <v>0</v>
      </c>
      <c r="H8" s="149">
        <f t="shared" si="0"/>
        <v>0</v>
      </c>
      <c r="I8" s="149">
        <f t="shared" si="0"/>
        <v>0</v>
      </c>
      <c r="J8" s="287">
        <f t="shared" si="1"/>
        <v>0</v>
      </c>
      <c r="L8" s="294"/>
      <c r="M8" s="294"/>
      <c r="N8" s="295"/>
      <c r="O8" s="294"/>
      <c r="P8" s="294"/>
      <c r="Q8" s="295"/>
    </row>
    <row r="9" spans="1:17" ht="25.5">
      <c r="A9" s="296">
        <f t="shared" si="2"/>
        <v>4</v>
      </c>
      <c r="B9" s="297" t="s">
        <v>78</v>
      </c>
      <c r="C9" s="298" t="s">
        <v>165</v>
      </c>
      <c r="D9" s="225">
        <v>0</v>
      </c>
      <c r="E9" s="225">
        <v>0</v>
      </c>
      <c r="F9" s="150">
        <v>0</v>
      </c>
      <c r="G9" s="150">
        <v>0</v>
      </c>
      <c r="H9" s="150">
        <f t="shared" si="0"/>
        <v>0</v>
      </c>
      <c r="I9" s="150">
        <f t="shared" si="0"/>
        <v>0</v>
      </c>
      <c r="J9" s="287">
        <f t="shared" si="1"/>
        <v>0</v>
      </c>
      <c r="L9" s="294"/>
      <c r="M9" s="294"/>
      <c r="N9" s="295"/>
      <c r="O9" s="294"/>
      <c r="P9" s="294"/>
      <c r="Q9" s="295"/>
    </row>
    <row r="10" spans="1:17" ht="25.5">
      <c r="A10" s="290">
        <f t="shared" si="2"/>
        <v>5</v>
      </c>
      <c r="B10" s="291" t="s">
        <v>79</v>
      </c>
      <c r="C10" s="292" t="s">
        <v>73</v>
      </c>
      <c r="D10" s="293">
        <v>0</v>
      </c>
      <c r="E10" s="293">
        <v>0</v>
      </c>
      <c r="F10" s="149">
        <v>0</v>
      </c>
      <c r="G10" s="149">
        <v>0</v>
      </c>
      <c r="H10" s="149">
        <f t="shared" si="0"/>
        <v>0</v>
      </c>
      <c r="I10" s="149">
        <f t="shared" si="0"/>
        <v>0</v>
      </c>
      <c r="J10" s="287">
        <f t="shared" si="1"/>
        <v>0</v>
      </c>
      <c r="L10" s="294"/>
      <c r="M10" s="294"/>
      <c r="N10" s="295"/>
      <c r="O10" s="294"/>
      <c r="P10" s="294"/>
      <c r="Q10" s="295"/>
    </row>
    <row r="11" spans="1:17" ht="25.5">
      <c r="A11" s="296">
        <f t="shared" si="2"/>
        <v>6</v>
      </c>
      <c r="B11" s="297" t="s">
        <v>80</v>
      </c>
      <c r="C11" s="298" t="s">
        <v>128</v>
      </c>
      <c r="D11" s="225">
        <v>0</v>
      </c>
      <c r="E11" s="225">
        <v>0</v>
      </c>
      <c r="F11" s="150">
        <v>0</v>
      </c>
      <c r="G11" s="150">
        <v>0</v>
      </c>
      <c r="H11" s="150">
        <f t="shared" si="0"/>
        <v>0</v>
      </c>
      <c r="I11" s="150">
        <f t="shared" si="0"/>
        <v>0</v>
      </c>
      <c r="J11" s="287">
        <f t="shared" si="1"/>
        <v>0</v>
      </c>
      <c r="L11" s="294"/>
      <c r="M11" s="294"/>
      <c r="N11" s="295"/>
      <c r="O11" s="294"/>
      <c r="P11" s="294"/>
      <c r="Q11" s="295"/>
    </row>
    <row r="12" spans="1:17" ht="25.5">
      <c r="A12" s="290">
        <f t="shared" si="2"/>
        <v>7</v>
      </c>
      <c r="B12" s="291" t="s">
        <v>81</v>
      </c>
      <c r="C12" s="292" t="s">
        <v>166</v>
      </c>
      <c r="D12" s="293">
        <v>3000</v>
      </c>
      <c r="E12" s="293">
        <v>55300</v>
      </c>
      <c r="F12" s="152">
        <v>912.81</v>
      </c>
      <c r="G12" s="152">
        <v>0</v>
      </c>
      <c r="H12" s="152">
        <f t="shared" si="0"/>
        <v>3912.81</v>
      </c>
      <c r="I12" s="152">
        <f t="shared" si="0"/>
        <v>55300</v>
      </c>
      <c r="J12" s="287">
        <f t="shared" si="1"/>
        <v>59212.81</v>
      </c>
      <c r="L12" s="294"/>
      <c r="M12" s="294"/>
      <c r="N12" s="295"/>
      <c r="O12" s="294"/>
      <c r="P12" s="294"/>
      <c r="Q12" s="295"/>
    </row>
    <row r="13" spans="1:17" ht="25.5">
      <c r="A13" s="296">
        <f t="shared" si="2"/>
        <v>8</v>
      </c>
      <c r="B13" s="297" t="s">
        <v>82</v>
      </c>
      <c r="C13" s="298" t="s">
        <v>11</v>
      </c>
      <c r="D13" s="225">
        <v>34450</v>
      </c>
      <c r="E13" s="225">
        <v>1800</v>
      </c>
      <c r="F13" s="150">
        <v>0</v>
      </c>
      <c r="G13" s="150">
        <v>0</v>
      </c>
      <c r="H13" s="150">
        <f t="shared" si="0"/>
        <v>34450</v>
      </c>
      <c r="I13" s="150">
        <f t="shared" si="0"/>
        <v>1800</v>
      </c>
      <c r="J13" s="287">
        <f t="shared" si="1"/>
        <v>36250</v>
      </c>
      <c r="L13" s="294"/>
      <c r="M13" s="294"/>
      <c r="N13" s="295"/>
      <c r="O13" s="294"/>
      <c r="P13" s="294"/>
      <c r="Q13" s="295"/>
    </row>
    <row r="14" spans="1:17" ht="25.5">
      <c r="A14" s="290">
        <f t="shared" si="2"/>
        <v>9</v>
      </c>
      <c r="B14" s="291" t="s">
        <v>83</v>
      </c>
      <c r="C14" s="292" t="s">
        <v>167</v>
      </c>
      <c r="D14" s="226">
        <v>0</v>
      </c>
      <c r="E14" s="226">
        <v>0</v>
      </c>
      <c r="F14" s="149">
        <v>0</v>
      </c>
      <c r="G14" s="149">
        <v>0</v>
      </c>
      <c r="H14" s="149">
        <f t="shared" si="0"/>
        <v>0</v>
      </c>
      <c r="I14" s="149">
        <f t="shared" si="0"/>
        <v>0</v>
      </c>
      <c r="J14" s="287">
        <f>SUM(H14:I14)</f>
        <v>0</v>
      </c>
      <c r="L14" s="294"/>
      <c r="M14" s="294"/>
      <c r="N14" s="295"/>
      <c r="O14" s="294"/>
      <c r="P14" s="294"/>
      <c r="Q14" s="295"/>
    </row>
    <row r="15" spans="1:17" ht="25.5">
      <c r="A15" s="296">
        <f t="shared" si="2"/>
        <v>10</v>
      </c>
      <c r="B15" s="297" t="s">
        <v>84</v>
      </c>
      <c r="C15" s="298" t="s">
        <v>119</v>
      </c>
      <c r="D15" s="225">
        <v>0</v>
      </c>
      <c r="E15" s="225">
        <v>77.48</v>
      </c>
      <c r="F15" s="150">
        <v>0</v>
      </c>
      <c r="G15" s="150">
        <v>0</v>
      </c>
      <c r="H15" s="150">
        <f t="shared" si="0"/>
        <v>0</v>
      </c>
      <c r="I15" s="150">
        <f t="shared" si="0"/>
        <v>77.48</v>
      </c>
      <c r="J15" s="287">
        <f t="shared" si="1"/>
        <v>77.48</v>
      </c>
      <c r="L15" s="294"/>
      <c r="M15" s="294"/>
      <c r="N15" s="295"/>
      <c r="O15" s="294"/>
      <c r="P15" s="294"/>
      <c r="Q15" s="295"/>
    </row>
    <row r="16" spans="1:17" ht="25.5">
      <c r="A16" s="290">
        <f t="shared" si="2"/>
        <v>11</v>
      </c>
      <c r="B16" s="291" t="s">
        <v>85</v>
      </c>
      <c r="C16" s="292" t="s">
        <v>49</v>
      </c>
      <c r="D16" s="226">
        <v>0</v>
      </c>
      <c r="E16" s="226">
        <v>1475.45</v>
      </c>
      <c r="F16" s="149">
        <v>0</v>
      </c>
      <c r="G16" s="149">
        <v>0</v>
      </c>
      <c r="H16" s="149">
        <f t="shared" si="0"/>
        <v>0</v>
      </c>
      <c r="I16" s="149">
        <f t="shared" si="0"/>
        <v>1475.45</v>
      </c>
      <c r="J16" s="287">
        <f t="shared" si="1"/>
        <v>1475.45</v>
      </c>
      <c r="L16" s="294"/>
      <c r="M16" s="294"/>
      <c r="N16" s="295"/>
      <c r="O16" s="294"/>
      <c r="P16" s="294"/>
      <c r="Q16" s="295"/>
    </row>
    <row r="17" spans="1:17" ht="25.5">
      <c r="A17" s="296">
        <f t="shared" si="2"/>
        <v>12</v>
      </c>
      <c r="B17" s="297" t="s">
        <v>86</v>
      </c>
      <c r="C17" s="298" t="s">
        <v>168</v>
      </c>
      <c r="D17" s="225">
        <v>0</v>
      </c>
      <c r="E17" s="225">
        <v>4686.9</v>
      </c>
      <c r="F17" s="150">
        <v>0</v>
      </c>
      <c r="G17" s="150">
        <v>0</v>
      </c>
      <c r="H17" s="150">
        <f t="shared" si="0"/>
        <v>0</v>
      </c>
      <c r="I17" s="150">
        <f t="shared" si="0"/>
        <v>4686.9</v>
      </c>
      <c r="J17" s="287">
        <f t="shared" si="1"/>
        <v>4686.9</v>
      </c>
      <c r="L17" s="294"/>
      <c r="M17" s="294"/>
      <c r="N17" s="295"/>
      <c r="O17" s="294"/>
      <c r="P17" s="294"/>
      <c r="Q17" s="295"/>
    </row>
    <row r="18" spans="1:17" ht="25.5">
      <c r="A18" s="299">
        <v>13</v>
      </c>
      <c r="B18" s="300" t="s">
        <v>130</v>
      </c>
      <c r="C18" s="301" t="s">
        <v>131</v>
      </c>
      <c r="D18" s="226">
        <v>0</v>
      </c>
      <c r="E18" s="226">
        <v>0</v>
      </c>
      <c r="F18" s="153">
        <v>0</v>
      </c>
      <c r="G18" s="153">
        <v>0</v>
      </c>
      <c r="H18" s="153">
        <f t="shared" si="0"/>
        <v>0</v>
      </c>
      <c r="I18" s="153">
        <f t="shared" si="0"/>
        <v>0</v>
      </c>
      <c r="J18" s="287">
        <f t="shared" si="1"/>
        <v>0</v>
      </c>
      <c r="L18" s="294"/>
      <c r="M18" s="294"/>
      <c r="N18" s="295"/>
      <c r="O18" s="294"/>
      <c r="P18" s="294"/>
      <c r="Q18" s="295"/>
    </row>
    <row r="19" spans="1:17" ht="25.5">
      <c r="A19" s="302">
        <v>14</v>
      </c>
      <c r="B19" s="303" t="s">
        <v>87</v>
      </c>
      <c r="C19" s="304" t="s">
        <v>44</v>
      </c>
      <c r="D19" s="225">
        <v>0</v>
      </c>
      <c r="E19" s="225">
        <v>30458.17</v>
      </c>
      <c r="F19" s="150">
        <v>0</v>
      </c>
      <c r="G19" s="150">
        <v>0</v>
      </c>
      <c r="H19" s="150">
        <f t="shared" si="0"/>
        <v>0</v>
      </c>
      <c r="I19" s="150">
        <f t="shared" si="0"/>
        <v>30458.17</v>
      </c>
      <c r="J19" s="287">
        <f t="shared" si="1"/>
        <v>30458.17</v>
      </c>
      <c r="L19" s="294"/>
      <c r="M19" s="294"/>
      <c r="N19" s="295"/>
      <c r="O19" s="294"/>
      <c r="P19" s="294"/>
      <c r="Q19" s="295"/>
    </row>
    <row r="20" spans="1:17" ht="25.5">
      <c r="A20" s="299">
        <v>15</v>
      </c>
      <c r="B20" s="300" t="s">
        <v>141</v>
      </c>
      <c r="C20" s="301" t="s">
        <v>169</v>
      </c>
      <c r="D20" s="226">
        <v>1780.19</v>
      </c>
      <c r="E20" s="226">
        <v>0</v>
      </c>
      <c r="F20" s="153">
        <v>0</v>
      </c>
      <c r="G20" s="153">
        <v>0</v>
      </c>
      <c r="H20" s="153">
        <f t="shared" si="0"/>
        <v>1780.19</v>
      </c>
      <c r="I20" s="153">
        <f t="shared" si="0"/>
        <v>0</v>
      </c>
      <c r="J20" s="287">
        <f t="shared" si="1"/>
        <v>1780.19</v>
      </c>
      <c r="L20" s="294"/>
      <c r="M20" s="294"/>
      <c r="N20" s="295"/>
      <c r="O20" s="294"/>
      <c r="P20" s="294"/>
      <c r="Q20" s="295"/>
    </row>
    <row r="21" spans="1:17" ht="25.5">
      <c r="A21" s="302">
        <v>16</v>
      </c>
      <c r="B21" s="303" t="s">
        <v>88</v>
      </c>
      <c r="C21" s="304" t="s">
        <v>37</v>
      </c>
      <c r="D21" s="225">
        <v>0</v>
      </c>
      <c r="E21" s="225">
        <v>0</v>
      </c>
      <c r="F21" s="150">
        <v>60192.64</v>
      </c>
      <c r="G21" s="150">
        <v>0</v>
      </c>
      <c r="H21" s="150">
        <f t="shared" si="0"/>
        <v>60192.64</v>
      </c>
      <c r="I21" s="150">
        <f t="shared" si="0"/>
        <v>0</v>
      </c>
      <c r="J21" s="287">
        <f t="shared" si="1"/>
        <v>60192.64</v>
      </c>
      <c r="L21" s="294"/>
      <c r="M21" s="294"/>
      <c r="N21" s="295"/>
      <c r="O21" s="294"/>
      <c r="P21" s="294"/>
      <c r="Q21" s="295"/>
    </row>
    <row r="22" spans="1:17" ht="25.5">
      <c r="A22" s="299">
        <v>17</v>
      </c>
      <c r="B22" s="300" t="s">
        <v>89</v>
      </c>
      <c r="C22" s="301" t="s">
        <v>45</v>
      </c>
      <c r="D22" s="226">
        <v>0</v>
      </c>
      <c r="E22" s="226">
        <v>0</v>
      </c>
      <c r="F22" s="153">
        <v>1814.64</v>
      </c>
      <c r="G22" s="153">
        <v>0</v>
      </c>
      <c r="H22" s="153">
        <f t="shared" si="0"/>
        <v>1814.64</v>
      </c>
      <c r="I22" s="153">
        <f t="shared" si="0"/>
        <v>0</v>
      </c>
      <c r="J22" s="287">
        <f t="shared" si="1"/>
        <v>1814.64</v>
      </c>
      <c r="L22" s="294"/>
      <c r="M22" s="294"/>
      <c r="N22" s="295"/>
      <c r="O22" s="294"/>
      <c r="P22" s="294"/>
      <c r="Q22" s="295"/>
    </row>
    <row r="23" spans="1:17" ht="25.5">
      <c r="A23" s="302">
        <v>18</v>
      </c>
      <c r="B23" s="303" t="s">
        <v>159</v>
      </c>
      <c r="C23" s="304" t="s">
        <v>160</v>
      </c>
      <c r="D23" s="225">
        <v>0</v>
      </c>
      <c r="E23" s="225">
        <v>0</v>
      </c>
      <c r="F23" s="150">
        <v>32853.38</v>
      </c>
      <c r="G23" s="150">
        <v>0</v>
      </c>
      <c r="H23" s="150">
        <f t="shared" si="0"/>
        <v>32853.38</v>
      </c>
      <c r="I23" s="150">
        <f t="shared" si="0"/>
        <v>0</v>
      </c>
      <c r="J23" s="287">
        <f t="shared" si="1"/>
        <v>32853.38</v>
      </c>
      <c r="L23" s="294"/>
      <c r="M23" s="294"/>
      <c r="N23" s="295"/>
      <c r="O23" s="294"/>
      <c r="P23" s="294"/>
      <c r="Q23" s="295"/>
    </row>
    <row r="24" spans="1:17" ht="25.5">
      <c r="A24" s="299">
        <v>19</v>
      </c>
      <c r="B24" s="300" t="s">
        <v>90</v>
      </c>
      <c r="C24" s="301" t="s">
        <v>46</v>
      </c>
      <c r="D24" s="226">
        <v>30250</v>
      </c>
      <c r="E24" s="226">
        <v>2160.52</v>
      </c>
      <c r="F24" s="153">
        <v>0</v>
      </c>
      <c r="G24" s="153">
        <v>0</v>
      </c>
      <c r="H24" s="153">
        <f>+D24+F24</f>
        <v>30250</v>
      </c>
      <c r="I24" s="153">
        <f t="shared" si="0"/>
        <v>2160.52</v>
      </c>
      <c r="J24" s="287">
        <f t="shared" si="1"/>
        <v>32410.52</v>
      </c>
      <c r="L24" s="294"/>
      <c r="M24" s="294"/>
      <c r="N24" s="295"/>
      <c r="O24" s="294"/>
      <c r="P24" s="294"/>
      <c r="Q24" s="295"/>
    </row>
    <row r="25" spans="1:17" ht="25.5">
      <c r="A25" s="302">
        <v>20</v>
      </c>
      <c r="B25" s="303" t="s">
        <v>91</v>
      </c>
      <c r="C25" s="304" t="s">
        <v>50</v>
      </c>
      <c r="D25" s="225">
        <v>0</v>
      </c>
      <c r="E25" s="225">
        <v>0</v>
      </c>
      <c r="F25" s="155">
        <v>0</v>
      </c>
      <c r="G25" s="155">
        <v>0</v>
      </c>
      <c r="H25" s="155">
        <f t="shared" si="0"/>
        <v>0</v>
      </c>
      <c r="I25" s="155">
        <f t="shared" si="0"/>
        <v>0</v>
      </c>
      <c r="J25" s="287">
        <f t="shared" si="1"/>
        <v>0</v>
      </c>
      <c r="L25" s="294"/>
      <c r="M25" s="294"/>
      <c r="N25" s="295"/>
      <c r="O25" s="294"/>
      <c r="P25" s="294"/>
      <c r="Q25" s="294"/>
    </row>
    <row r="26" spans="1:17" s="305" customFormat="1" ht="28.5" customHeight="1">
      <c r="A26" s="299">
        <v>21</v>
      </c>
      <c r="B26" s="300" t="s">
        <v>92</v>
      </c>
      <c r="C26" s="301" t="s">
        <v>43</v>
      </c>
      <c r="D26" s="226">
        <v>0</v>
      </c>
      <c r="E26" s="226">
        <v>80683</v>
      </c>
      <c r="F26" s="153">
        <v>780.48</v>
      </c>
      <c r="G26" s="153">
        <v>0</v>
      </c>
      <c r="H26" s="153">
        <f t="shared" si="0"/>
        <v>780.48</v>
      </c>
      <c r="I26" s="153">
        <f t="shared" si="0"/>
        <v>80683</v>
      </c>
      <c r="J26" s="287">
        <f t="shared" si="1"/>
        <v>81463.48</v>
      </c>
      <c r="L26" s="294"/>
      <c r="M26" s="294"/>
      <c r="N26" s="295"/>
      <c r="O26" s="294"/>
      <c r="P26" s="294"/>
      <c r="Q26" s="294"/>
    </row>
    <row r="27" spans="1:17" s="305" customFormat="1" ht="28.5" customHeight="1">
      <c r="A27" s="302">
        <v>22</v>
      </c>
      <c r="B27" s="303" t="s">
        <v>93</v>
      </c>
      <c r="C27" s="304" t="s">
        <v>158</v>
      </c>
      <c r="D27" s="225">
        <v>0</v>
      </c>
      <c r="E27" s="225">
        <v>0</v>
      </c>
      <c r="F27" s="155">
        <v>0</v>
      </c>
      <c r="G27" s="155">
        <v>0</v>
      </c>
      <c r="H27" s="155">
        <f t="shared" si="0"/>
        <v>0</v>
      </c>
      <c r="I27" s="155">
        <f t="shared" si="0"/>
        <v>0</v>
      </c>
      <c r="J27" s="287">
        <f t="shared" si="1"/>
        <v>0</v>
      </c>
      <c r="L27" s="294"/>
      <c r="M27" s="294"/>
      <c r="N27" s="295"/>
      <c r="O27" s="294"/>
      <c r="P27" s="294"/>
      <c r="Q27" s="294"/>
    </row>
    <row r="28" spans="1:17" ht="25.5">
      <c r="A28" s="299">
        <v>23</v>
      </c>
      <c r="B28" s="300" t="s">
        <v>94</v>
      </c>
      <c r="C28" s="301" t="s">
        <v>170</v>
      </c>
      <c r="D28" s="226">
        <v>0</v>
      </c>
      <c r="E28" s="226">
        <v>0</v>
      </c>
      <c r="F28" s="157">
        <v>0</v>
      </c>
      <c r="G28" s="157">
        <v>0</v>
      </c>
      <c r="H28" s="157">
        <f t="shared" si="0"/>
        <v>0</v>
      </c>
      <c r="I28" s="157">
        <f t="shared" si="0"/>
        <v>0</v>
      </c>
      <c r="J28" s="287">
        <f t="shared" si="1"/>
        <v>0</v>
      </c>
      <c r="L28" s="294"/>
      <c r="M28" s="294"/>
      <c r="N28" s="295"/>
      <c r="O28" s="294"/>
      <c r="P28" s="294"/>
      <c r="Q28" s="294"/>
    </row>
    <row r="29" spans="1:17" ht="25.5">
      <c r="A29" s="302">
        <v>24</v>
      </c>
      <c r="B29" s="303" t="s">
        <v>95</v>
      </c>
      <c r="C29" s="304" t="s">
        <v>120</v>
      </c>
      <c r="D29" s="225">
        <v>4500</v>
      </c>
      <c r="E29" s="225">
        <v>182768</v>
      </c>
      <c r="F29" s="155">
        <v>0</v>
      </c>
      <c r="G29" s="155">
        <v>82760.02</v>
      </c>
      <c r="H29" s="155">
        <f t="shared" si="0"/>
        <v>4500</v>
      </c>
      <c r="I29" s="155">
        <f t="shared" si="0"/>
        <v>265528.02</v>
      </c>
      <c r="J29" s="287">
        <f t="shared" si="1"/>
        <v>270028.02</v>
      </c>
      <c r="L29" s="294"/>
      <c r="M29" s="294"/>
      <c r="N29" s="295"/>
      <c r="O29" s="294"/>
      <c r="P29" s="294"/>
      <c r="Q29" s="294"/>
    </row>
    <row r="30" spans="1:17" ht="25.5">
      <c r="A30" s="302">
        <v>25</v>
      </c>
      <c r="B30" s="303" t="s">
        <v>190</v>
      </c>
      <c r="C30" s="304" t="s">
        <v>191</v>
      </c>
      <c r="D30" s="225">
        <v>0</v>
      </c>
      <c r="E30" s="225">
        <v>0</v>
      </c>
      <c r="F30" s="155">
        <v>0</v>
      </c>
      <c r="G30" s="155">
        <v>0</v>
      </c>
      <c r="H30" s="155">
        <f t="shared" si="0"/>
        <v>0</v>
      </c>
      <c r="I30" s="155">
        <f t="shared" si="0"/>
        <v>0</v>
      </c>
      <c r="J30" s="287">
        <f t="shared" si="1"/>
        <v>0</v>
      </c>
      <c r="L30" s="294"/>
      <c r="M30" s="294"/>
      <c r="N30" s="295"/>
      <c r="O30" s="294"/>
      <c r="P30" s="294"/>
      <c r="Q30" s="294"/>
    </row>
    <row r="31" spans="1:17" ht="25.5">
      <c r="A31" s="299">
        <v>26</v>
      </c>
      <c r="B31" s="300" t="s">
        <v>96</v>
      </c>
      <c r="C31" s="301" t="s">
        <v>48</v>
      </c>
      <c r="D31" s="226">
        <v>11200</v>
      </c>
      <c r="E31" s="226">
        <v>1100</v>
      </c>
      <c r="F31" s="157">
        <v>0</v>
      </c>
      <c r="G31" s="157">
        <v>0</v>
      </c>
      <c r="H31" s="157">
        <f t="shared" si="0"/>
        <v>11200</v>
      </c>
      <c r="I31" s="157">
        <f t="shared" si="0"/>
        <v>1100</v>
      </c>
      <c r="J31" s="287">
        <f t="shared" si="1"/>
        <v>12300</v>
      </c>
      <c r="L31" s="294"/>
      <c r="M31" s="294"/>
      <c r="N31" s="295"/>
      <c r="O31" s="294"/>
      <c r="P31" s="294"/>
      <c r="Q31" s="294"/>
    </row>
    <row r="32" spans="1:17" ht="25.5">
      <c r="A32" s="302">
        <v>27</v>
      </c>
      <c r="B32" s="303" t="s">
        <v>97</v>
      </c>
      <c r="C32" s="304" t="s">
        <v>47</v>
      </c>
      <c r="D32" s="225">
        <v>31418.58</v>
      </c>
      <c r="E32" s="225">
        <v>5.81</v>
      </c>
      <c r="F32" s="155">
        <v>0</v>
      </c>
      <c r="G32" s="155">
        <v>0</v>
      </c>
      <c r="H32" s="155">
        <f t="shared" si="0"/>
        <v>31418.58</v>
      </c>
      <c r="I32" s="155">
        <f t="shared" si="0"/>
        <v>5.81</v>
      </c>
      <c r="J32" s="287">
        <f t="shared" si="1"/>
        <v>31424.390000000003</v>
      </c>
      <c r="L32" s="294"/>
      <c r="M32" s="294"/>
      <c r="N32" s="295"/>
      <c r="O32" s="294"/>
      <c r="P32" s="294"/>
      <c r="Q32" s="294"/>
    </row>
    <row r="33" spans="1:17" ht="25.5">
      <c r="A33" s="299">
        <v>28</v>
      </c>
      <c r="B33" s="300" t="s">
        <v>98</v>
      </c>
      <c r="C33" s="301" t="s">
        <v>10</v>
      </c>
      <c r="D33" s="226">
        <v>121446.67</v>
      </c>
      <c r="E33" s="226">
        <v>0</v>
      </c>
      <c r="F33" s="157">
        <v>1863.67</v>
      </c>
      <c r="G33" s="157">
        <v>0</v>
      </c>
      <c r="H33" s="157">
        <f t="shared" si="0"/>
        <v>123310.34</v>
      </c>
      <c r="I33" s="157">
        <f t="shared" si="0"/>
        <v>0</v>
      </c>
      <c r="J33" s="287">
        <f t="shared" si="1"/>
        <v>123310.34</v>
      </c>
      <c r="L33" s="294"/>
      <c r="M33" s="294"/>
      <c r="N33" s="295"/>
      <c r="O33" s="294"/>
      <c r="P33" s="294"/>
      <c r="Q33" s="294"/>
    </row>
    <row r="34" spans="1:17" ht="25.5">
      <c r="A34" s="302">
        <v>29</v>
      </c>
      <c r="B34" s="303" t="s">
        <v>99</v>
      </c>
      <c r="C34" s="304" t="s">
        <v>171</v>
      </c>
      <c r="D34" s="225">
        <v>0</v>
      </c>
      <c r="E34" s="225">
        <v>0</v>
      </c>
      <c r="F34" s="155">
        <v>0</v>
      </c>
      <c r="G34" s="155">
        <v>0</v>
      </c>
      <c r="H34" s="155">
        <f t="shared" si="0"/>
        <v>0</v>
      </c>
      <c r="I34" s="155">
        <f t="shared" si="0"/>
        <v>0</v>
      </c>
      <c r="J34" s="287">
        <f t="shared" si="1"/>
        <v>0</v>
      </c>
      <c r="L34" s="294"/>
      <c r="M34" s="294"/>
      <c r="N34" s="295"/>
      <c r="O34" s="294"/>
      <c r="P34" s="294"/>
      <c r="Q34" s="294"/>
    </row>
    <row r="35" spans="1:17" ht="25.5">
      <c r="A35" s="299">
        <v>30</v>
      </c>
      <c r="B35" s="300" t="s">
        <v>100</v>
      </c>
      <c r="C35" s="301" t="s">
        <v>121</v>
      </c>
      <c r="D35" s="226">
        <v>0</v>
      </c>
      <c r="E35" s="226">
        <v>87199.42</v>
      </c>
      <c r="F35" s="157">
        <v>0</v>
      </c>
      <c r="G35" s="157">
        <v>78591.99</v>
      </c>
      <c r="H35" s="157">
        <f t="shared" si="0"/>
        <v>0</v>
      </c>
      <c r="I35" s="157">
        <f t="shared" si="0"/>
        <v>165791.41</v>
      </c>
      <c r="J35" s="287">
        <f t="shared" si="1"/>
        <v>165791.41</v>
      </c>
      <c r="L35" s="294"/>
      <c r="M35" s="294"/>
      <c r="N35" s="295"/>
      <c r="O35" s="294"/>
      <c r="P35" s="294"/>
      <c r="Q35" s="294"/>
    </row>
    <row r="36" spans="1:17" ht="25.5">
      <c r="A36" s="302">
        <v>31</v>
      </c>
      <c r="B36" s="303" t="s">
        <v>101</v>
      </c>
      <c r="C36" s="304" t="s">
        <v>172</v>
      </c>
      <c r="D36" s="225">
        <v>0</v>
      </c>
      <c r="E36" s="225">
        <v>11154.63</v>
      </c>
      <c r="F36" s="155">
        <v>1217.37</v>
      </c>
      <c r="G36" s="155">
        <v>0</v>
      </c>
      <c r="H36" s="155">
        <f t="shared" si="0"/>
        <v>1217.37</v>
      </c>
      <c r="I36" s="155">
        <f>+E36+G36</f>
        <v>11154.63</v>
      </c>
      <c r="J36" s="287">
        <f t="shared" si="1"/>
        <v>12372</v>
      </c>
      <c r="L36" s="294"/>
      <c r="M36" s="294"/>
      <c r="N36" s="295"/>
      <c r="O36" s="294"/>
      <c r="P36" s="294"/>
      <c r="Q36" s="294"/>
    </row>
    <row r="37" spans="1:17" ht="25.5">
      <c r="A37" s="299">
        <v>32</v>
      </c>
      <c r="B37" s="300" t="s">
        <v>102</v>
      </c>
      <c r="C37" s="301" t="s">
        <v>173</v>
      </c>
      <c r="D37" s="228">
        <v>0</v>
      </c>
      <c r="E37" s="228">
        <v>0</v>
      </c>
      <c r="F37" s="158">
        <v>0</v>
      </c>
      <c r="G37" s="158">
        <v>0</v>
      </c>
      <c r="H37" s="158">
        <f t="shared" si="0"/>
        <v>0</v>
      </c>
      <c r="I37" s="158">
        <f t="shared" si="0"/>
        <v>0</v>
      </c>
      <c r="J37" s="287">
        <f t="shared" si="1"/>
        <v>0</v>
      </c>
      <c r="L37" s="294"/>
      <c r="M37" s="294"/>
      <c r="N37" s="295"/>
      <c r="O37" s="294"/>
      <c r="P37" s="294"/>
      <c r="Q37" s="294"/>
    </row>
    <row r="38" spans="1:17" ht="25.5">
      <c r="A38" s="302">
        <v>33</v>
      </c>
      <c r="B38" s="303" t="s">
        <v>103</v>
      </c>
      <c r="C38" s="304" t="s">
        <v>140</v>
      </c>
      <c r="D38" s="225">
        <v>0</v>
      </c>
      <c r="E38" s="225">
        <v>0</v>
      </c>
      <c r="F38" s="156">
        <v>0</v>
      </c>
      <c r="G38" s="156">
        <v>0</v>
      </c>
      <c r="H38" s="156">
        <f t="shared" si="0"/>
        <v>0</v>
      </c>
      <c r="I38" s="156">
        <f t="shared" si="0"/>
        <v>0</v>
      </c>
      <c r="J38" s="287">
        <f t="shared" si="1"/>
        <v>0</v>
      </c>
      <c r="L38" s="294"/>
      <c r="M38" s="294"/>
      <c r="N38" s="295"/>
      <c r="O38" s="294"/>
      <c r="P38" s="294"/>
      <c r="Q38" s="294"/>
    </row>
    <row r="39" spans="1:17" ht="25.5">
      <c r="A39" s="299">
        <v>34</v>
      </c>
      <c r="B39" s="300" t="s">
        <v>138</v>
      </c>
      <c r="C39" s="502" t="s">
        <v>174</v>
      </c>
      <c r="D39" s="244">
        <v>0</v>
      </c>
      <c r="E39" s="229">
        <v>89.9</v>
      </c>
      <c r="F39" s="158">
        <v>0</v>
      </c>
      <c r="G39" s="158">
        <v>0</v>
      </c>
      <c r="H39" s="158">
        <f t="shared" si="0"/>
        <v>0</v>
      </c>
      <c r="I39" s="158">
        <f t="shared" si="0"/>
        <v>89.9</v>
      </c>
      <c r="J39" s="287">
        <f t="shared" si="1"/>
        <v>89.9</v>
      </c>
      <c r="L39" s="294"/>
      <c r="M39" s="294"/>
      <c r="N39" s="295"/>
      <c r="O39" s="294"/>
      <c r="P39" s="294"/>
      <c r="Q39" s="294"/>
    </row>
    <row r="40" spans="1:17" ht="25.5">
      <c r="A40" s="570" t="s">
        <v>296</v>
      </c>
      <c r="B40" s="570"/>
      <c r="C40" s="320"/>
      <c r="D40" s="569">
        <f aca="true" t="shared" si="3" ref="D40:I40">SUM(D41:D46)</f>
        <v>0</v>
      </c>
      <c r="E40" s="569">
        <f>SUM(E41:E46)</f>
        <v>6038.24</v>
      </c>
      <c r="F40" s="569">
        <f t="shared" si="3"/>
        <v>0</v>
      </c>
      <c r="G40" s="569">
        <f t="shared" si="3"/>
        <v>0</v>
      </c>
      <c r="H40" s="569">
        <f t="shared" si="3"/>
        <v>0</v>
      </c>
      <c r="I40" s="569">
        <f t="shared" si="3"/>
        <v>6038.24</v>
      </c>
      <c r="J40" s="308">
        <f>SUM(H40:I40)</f>
        <v>6038.24</v>
      </c>
      <c r="L40" s="294"/>
      <c r="M40" s="294"/>
      <c r="N40" s="295"/>
      <c r="O40" s="294"/>
      <c r="P40" s="294"/>
      <c r="Q40" s="294"/>
    </row>
    <row r="41" spans="1:17" ht="25.5">
      <c r="A41" s="309" t="s">
        <v>163</v>
      </c>
      <c r="B41" s="309" t="s">
        <v>105</v>
      </c>
      <c r="C41" s="310" t="s">
        <v>122</v>
      </c>
      <c r="D41" s="226">
        <v>0</v>
      </c>
      <c r="E41" s="226">
        <v>0</v>
      </c>
      <c r="F41" s="154">
        <v>0</v>
      </c>
      <c r="G41" s="154">
        <v>0</v>
      </c>
      <c r="H41" s="154">
        <f aca="true" t="shared" si="4" ref="H41:I46">+D41+F41</f>
        <v>0</v>
      </c>
      <c r="I41" s="154">
        <f t="shared" si="4"/>
        <v>0</v>
      </c>
      <c r="J41" s="287">
        <f t="shared" si="1"/>
        <v>0</v>
      </c>
      <c r="L41" s="294"/>
      <c r="M41" s="294"/>
      <c r="N41" s="295"/>
      <c r="O41" s="294"/>
      <c r="P41" s="294"/>
      <c r="Q41" s="294"/>
    </row>
    <row r="42" spans="1:17" s="305" customFormat="1" ht="28.5" customHeight="1">
      <c r="A42" s="311" t="s">
        <v>175</v>
      </c>
      <c r="B42" s="311" t="s">
        <v>104</v>
      </c>
      <c r="C42" s="312" t="s">
        <v>40</v>
      </c>
      <c r="D42" s="225">
        <v>0</v>
      </c>
      <c r="E42" s="225">
        <v>0</v>
      </c>
      <c r="F42" s="151">
        <v>0</v>
      </c>
      <c r="G42" s="151">
        <v>0</v>
      </c>
      <c r="H42" s="151">
        <f t="shared" si="4"/>
        <v>0</v>
      </c>
      <c r="I42" s="151">
        <f t="shared" si="4"/>
        <v>0</v>
      </c>
      <c r="J42" s="287">
        <f t="shared" si="1"/>
        <v>0</v>
      </c>
      <c r="K42" s="313"/>
      <c r="L42" s="314"/>
      <c r="M42" s="294"/>
      <c r="N42" s="295"/>
      <c r="O42" s="294"/>
      <c r="P42" s="294"/>
      <c r="Q42" s="294"/>
    </row>
    <row r="43" spans="1:17" s="305" customFormat="1" ht="25.5">
      <c r="A43" s="300" t="s">
        <v>177</v>
      </c>
      <c r="B43" s="300" t="s">
        <v>204</v>
      </c>
      <c r="C43" s="301" t="s">
        <v>205</v>
      </c>
      <c r="D43" s="229">
        <v>0</v>
      </c>
      <c r="E43" s="229">
        <v>818.27</v>
      </c>
      <c r="F43" s="315">
        <v>0</v>
      </c>
      <c r="G43" s="315">
        <v>0</v>
      </c>
      <c r="H43" s="315">
        <f t="shared" si="4"/>
        <v>0</v>
      </c>
      <c r="I43" s="315">
        <f t="shared" si="4"/>
        <v>818.27</v>
      </c>
      <c r="J43" s="287">
        <f>SUM(H43:I43)</f>
        <v>818.27</v>
      </c>
      <c r="L43" s="294"/>
      <c r="M43" s="294"/>
      <c r="N43" s="295"/>
      <c r="O43" s="294"/>
      <c r="P43" s="294"/>
      <c r="Q43" s="294"/>
    </row>
    <row r="44" spans="1:27" s="316" customFormat="1" ht="24">
      <c r="A44" s="311" t="s">
        <v>178</v>
      </c>
      <c r="B44" s="311" t="s">
        <v>248</v>
      </c>
      <c r="C44" s="312" t="s">
        <v>249</v>
      </c>
      <c r="D44" s="225"/>
      <c r="E44" s="225">
        <v>2127.47</v>
      </c>
      <c r="F44" s="151"/>
      <c r="G44" s="151"/>
      <c r="H44" s="151">
        <f t="shared" si="4"/>
        <v>0</v>
      </c>
      <c r="I44" s="151">
        <f t="shared" si="4"/>
        <v>2127.47</v>
      </c>
      <c r="J44" s="229"/>
      <c r="K44" s="229"/>
      <c r="L44" s="229"/>
      <c r="M44" s="245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</row>
    <row r="45" spans="1:27" s="316" customFormat="1" ht="22.5">
      <c r="A45" s="317" t="s">
        <v>179</v>
      </c>
      <c r="B45" s="317" t="s">
        <v>250</v>
      </c>
      <c r="C45" s="318" t="s">
        <v>251</v>
      </c>
      <c r="D45" s="229"/>
      <c r="E45" s="229">
        <v>230</v>
      </c>
      <c r="F45" s="229"/>
      <c r="G45" s="229"/>
      <c r="H45" s="229">
        <f t="shared" si="4"/>
        <v>0</v>
      </c>
      <c r="I45" s="229">
        <f t="shared" si="4"/>
        <v>230</v>
      </c>
      <c r="J45" s="229"/>
      <c r="K45" s="229"/>
      <c r="L45" s="229"/>
      <c r="M45" s="245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</row>
    <row r="46" spans="1:27" s="316" customFormat="1" ht="24">
      <c r="A46" s="311" t="s">
        <v>180</v>
      </c>
      <c r="B46" s="514" t="s">
        <v>113</v>
      </c>
      <c r="C46" s="572" t="s">
        <v>294</v>
      </c>
      <c r="D46" s="515"/>
      <c r="E46" s="573">
        <v>2862.5</v>
      </c>
      <c r="F46" s="574"/>
      <c r="G46" s="574"/>
      <c r="H46" s="574">
        <f t="shared" si="4"/>
        <v>0</v>
      </c>
      <c r="I46" s="574">
        <f t="shared" si="4"/>
        <v>2862.5</v>
      </c>
      <c r="J46" s="229"/>
      <c r="K46" s="229"/>
      <c r="L46" s="229"/>
      <c r="M46" s="245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</row>
    <row r="47" spans="1:17" ht="30" customHeight="1">
      <c r="A47" s="319" t="s">
        <v>129</v>
      </c>
      <c r="B47" s="319"/>
      <c r="C47" s="320"/>
      <c r="D47" s="230">
        <f>D48</f>
        <v>0</v>
      </c>
      <c r="E47" s="567">
        <f>E48</f>
        <v>0</v>
      </c>
      <c r="F47" s="321">
        <v>0</v>
      </c>
      <c r="G47" s="321">
        <v>0</v>
      </c>
      <c r="H47" s="568">
        <f>H48</f>
        <v>0</v>
      </c>
      <c r="I47" s="568">
        <f>I48</f>
        <v>0</v>
      </c>
      <c r="J47" s="287">
        <f t="shared" si="1"/>
        <v>0</v>
      </c>
      <c r="L47" s="294"/>
      <c r="M47" s="294"/>
      <c r="N47" s="295"/>
      <c r="O47" s="294"/>
      <c r="P47" s="294"/>
      <c r="Q47" s="294"/>
    </row>
    <row r="48" spans="1:17" ht="25.5">
      <c r="A48" s="322" t="s">
        <v>163</v>
      </c>
      <c r="B48" s="322" t="s">
        <v>106</v>
      </c>
      <c r="C48" s="323" t="s">
        <v>129</v>
      </c>
      <c r="D48" s="226">
        <v>0</v>
      </c>
      <c r="E48" s="227">
        <v>0</v>
      </c>
      <c r="F48" s="224">
        <v>0</v>
      </c>
      <c r="G48" s="224">
        <v>0</v>
      </c>
      <c r="H48" s="154">
        <v>0</v>
      </c>
      <c r="I48" s="154">
        <v>0</v>
      </c>
      <c r="J48" s="287">
        <f t="shared" si="1"/>
        <v>0</v>
      </c>
      <c r="L48" s="294"/>
      <c r="M48" s="294"/>
      <c r="N48" s="295"/>
      <c r="O48" s="294"/>
      <c r="P48" s="294"/>
      <c r="Q48" s="294"/>
    </row>
    <row r="49" spans="1:17" ht="27.75" customHeight="1">
      <c r="A49" s="324" t="s">
        <v>176</v>
      </c>
      <c r="B49" s="324"/>
      <c r="C49" s="306"/>
      <c r="D49" s="325">
        <f>SUM(D50:D61)</f>
        <v>559434.7</v>
      </c>
      <c r="E49" s="326">
        <f>SUM(E50:E61)</f>
        <v>359203.8</v>
      </c>
      <c r="F49" s="159">
        <f>SUM(F50:F61)</f>
        <v>2544.5699999999997</v>
      </c>
      <c r="G49" s="159">
        <f>SUM(G50:G61)</f>
        <v>92093.76000000001</v>
      </c>
      <c r="H49" s="307">
        <f>+D49+F49</f>
        <v>561979.2699999999</v>
      </c>
      <c r="I49" s="307">
        <f>+E49+G49</f>
        <v>451297.56</v>
      </c>
      <c r="J49" s="287">
        <f t="shared" si="1"/>
        <v>1013276.8299999998</v>
      </c>
      <c r="L49" s="294"/>
      <c r="M49" s="294"/>
      <c r="N49" s="295"/>
      <c r="O49" s="294"/>
      <c r="P49" s="294"/>
      <c r="Q49" s="294"/>
    </row>
    <row r="50" spans="1:17" ht="27.75" customHeight="1">
      <c r="A50" s="311" t="s">
        <v>163</v>
      </c>
      <c r="B50" s="311" t="s">
        <v>107</v>
      </c>
      <c r="C50" s="327" t="s">
        <v>54</v>
      </c>
      <c r="D50" s="225">
        <v>0</v>
      </c>
      <c r="E50" s="225">
        <v>0</v>
      </c>
      <c r="F50" s="225">
        <v>0</v>
      </c>
      <c r="G50" s="225">
        <v>0</v>
      </c>
      <c r="H50" s="225">
        <f>+D50+F50</f>
        <v>0</v>
      </c>
      <c r="I50" s="225">
        <f>+E50+G50</f>
        <v>0</v>
      </c>
      <c r="J50" s="287">
        <f t="shared" si="1"/>
        <v>0</v>
      </c>
      <c r="L50" s="294"/>
      <c r="M50" s="294"/>
      <c r="N50" s="295"/>
      <c r="O50" s="294"/>
      <c r="P50" s="294"/>
      <c r="Q50" s="294"/>
    </row>
    <row r="51" spans="1:17" s="305" customFormat="1" ht="28.5" customHeight="1">
      <c r="A51" s="309" t="s">
        <v>175</v>
      </c>
      <c r="B51" s="309" t="s">
        <v>108</v>
      </c>
      <c r="C51" s="328" t="s">
        <v>52</v>
      </c>
      <c r="D51" s="228">
        <v>493134.7</v>
      </c>
      <c r="E51" s="228">
        <v>19276.52</v>
      </c>
      <c r="F51" s="154">
        <v>993.53</v>
      </c>
      <c r="G51" s="154">
        <v>0</v>
      </c>
      <c r="H51" s="154">
        <f>+D51+F51</f>
        <v>494128.23000000004</v>
      </c>
      <c r="I51" s="154">
        <f aca="true" t="shared" si="5" ref="H51:I61">+E51+G51</f>
        <v>19276.52</v>
      </c>
      <c r="J51" s="287">
        <f t="shared" si="1"/>
        <v>513404.75000000006</v>
      </c>
      <c r="L51" s="294"/>
      <c r="M51" s="294"/>
      <c r="N51" s="295"/>
      <c r="O51" s="294"/>
      <c r="P51" s="294"/>
      <c r="Q51" s="294"/>
    </row>
    <row r="52" spans="1:17" s="305" customFormat="1" ht="28.5" customHeight="1">
      <c r="A52" s="309" t="s">
        <v>177</v>
      </c>
      <c r="B52" s="300" t="s">
        <v>292</v>
      </c>
      <c r="C52" s="571" t="s">
        <v>293</v>
      </c>
      <c r="D52" s="229">
        <v>0</v>
      </c>
      <c r="E52" s="229">
        <v>40576.74</v>
      </c>
      <c r="F52" s="158">
        <v>0</v>
      </c>
      <c r="G52" s="158">
        <v>0</v>
      </c>
      <c r="H52" s="158">
        <f>+D52+F52</f>
        <v>0</v>
      </c>
      <c r="I52" s="158">
        <f t="shared" si="5"/>
        <v>40576.74</v>
      </c>
      <c r="J52" s="287">
        <f t="shared" si="1"/>
        <v>40576.74</v>
      </c>
      <c r="L52" s="294"/>
      <c r="M52" s="294"/>
      <c r="N52" s="295"/>
      <c r="O52" s="294"/>
      <c r="P52" s="294"/>
      <c r="Q52" s="294"/>
    </row>
    <row r="53" spans="1:17" ht="25.5">
      <c r="A53" s="311" t="s">
        <v>178</v>
      </c>
      <c r="B53" s="311" t="s">
        <v>109</v>
      </c>
      <c r="C53" s="327" t="s">
        <v>53</v>
      </c>
      <c r="D53" s="225">
        <v>0</v>
      </c>
      <c r="E53" s="225">
        <v>11313.18</v>
      </c>
      <c r="F53" s="151">
        <v>0</v>
      </c>
      <c r="G53" s="151">
        <v>35453.3</v>
      </c>
      <c r="H53" s="151">
        <f t="shared" si="5"/>
        <v>0</v>
      </c>
      <c r="I53" s="151">
        <f t="shared" si="5"/>
        <v>46766.48</v>
      </c>
      <c r="J53" s="287">
        <f t="shared" si="1"/>
        <v>46766.48</v>
      </c>
      <c r="L53" s="294"/>
      <c r="M53" s="294"/>
      <c r="N53" s="295"/>
      <c r="O53" s="294"/>
      <c r="P53" s="294"/>
      <c r="Q53" s="294"/>
    </row>
    <row r="54" spans="1:17" ht="25.5">
      <c r="A54" s="309" t="s">
        <v>179</v>
      </c>
      <c r="B54" s="309" t="s">
        <v>110</v>
      </c>
      <c r="C54" s="328" t="s">
        <v>51</v>
      </c>
      <c r="D54" s="228">
        <v>66300</v>
      </c>
      <c r="E54" s="228">
        <v>17800</v>
      </c>
      <c r="F54" s="154">
        <v>0</v>
      </c>
      <c r="G54" s="154">
        <v>0</v>
      </c>
      <c r="H54" s="154">
        <f t="shared" si="5"/>
        <v>66300</v>
      </c>
      <c r="I54" s="154">
        <f t="shared" si="5"/>
        <v>17800</v>
      </c>
      <c r="J54" s="287">
        <f t="shared" si="1"/>
        <v>84100</v>
      </c>
      <c r="L54" s="294"/>
      <c r="M54" s="294"/>
      <c r="N54" s="295"/>
      <c r="O54" s="294"/>
      <c r="P54" s="294"/>
      <c r="Q54" s="294"/>
    </row>
    <row r="55" spans="1:17" ht="25.5">
      <c r="A55" s="311" t="s">
        <v>180</v>
      </c>
      <c r="B55" s="311" t="s">
        <v>111</v>
      </c>
      <c r="C55" s="327" t="s">
        <v>23</v>
      </c>
      <c r="D55" s="225">
        <v>0</v>
      </c>
      <c r="E55" s="225">
        <v>0</v>
      </c>
      <c r="F55" s="151">
        <v>0</v>
      </c>
      <c r="G55" s="151">
        <v>0</v>
      </c>
      <c r="H55" s="151">
        <f t="shared" si="5"/>
        <v>0</v>
      </c>
      <c r="I55" s="151">
        <f t="shared" si="5"/>
        <v>0</v>
      </c>
      <c r="J55" s="287">
        <f t="shared" si="1"/>
        <v>0</v>
      </c>
      <c r="L55" s="294"/>
      <c r="M55" s="294"/>
      <c r="N55" s="295"/>
      <c r="O55" s="294"/>
      <c r="P55" s="294"/>
      <c r="Q55" s="294"/>
    </row>
    <row r="56" spans="1:27" s="316" customFormat="1" ht="22.5">
      <c r="A56" s="329" t="s">
        <v>181</v>
      </c>
      <c r="B56" s="317" t="s">
        <v>252</v>
      </c>
      <c r="C56" s="330" t="s">
        <v>253</v>
      </c>
      <c r="D56" s="228">
        <v>0</v>
      </c>
      <c r="E56" s="331">
        <v>0</v>
      </c>
      <c r="F56" s="228">
        <v>447.34</v>
      </c>
      <c r="G56" s="228">
        <v>0</v>
      </c>
      <c r="H56" s="228">
        <f t="shared" si="5"/>
        <v>447.34</v>
      </c>
      <c r="I56" s="228">
        <f t="shared" si="5"/>
        <v>0</v>
      </c>
      <c r="J56" s="228">
        <v>0</v>
      </c>
      <c r="K56" s="228">
        <v>3053.18</v>
      </c>
      <c r="L56" s="228">
        <v>0</v>
      </c>
      <c r="M56" s="245">
        <v>0</v>
      </c>
      <c r="N56" s="228">
        <v>0</v>
      </c>
      <c r="O56" s="228">
        <v>0</v>
      </c>
      <c r="P56" s="228">
        <v>0</v>
      </c>
      <c r="Q56" s="228">
        <v>0</v>
      </c>
      <c r="R56" s="228">
        <v>0</v>
      </c>
      <c r="S56" s="228">
        <v>0</v>
      </c>
      <c r="T56" s="228">
        <v>0</v>
      </c>
      <c r="U56" s="228">
        <v>0</v>
      </c>
      <c r="V56" s="228">
        <v>0</v>
      </c>
      <c r="W56" s="228">
        <v>0</v>
      </c>
      <c r="X56" s="228">
        <v>0</v>
      </c>
      <c r="Y56" s="228">
        <v>0</v>
      </c>
      <c r="Z56" s="228">
        <v>0</v>
      </c>
      <c r="AA56" s="228">
        <v>0</v>
      </c>
    </row>
    <row r="57" spans="1:17" ht="25.5">
      <c r="A57" s="311" t="s">
        <v>182</v>
      </c>
      <c r="B57" s="311" t="s">
        <v>112</v>
      </c>
      <c r="C57" s="327" t="s">
        <v>123</v>
      </c>
      <c r="D57" s="225">
        <v>0</v>
      </c>
      <c r="E57" s="225">
        <v>0</v>
      </c>
      <c r="F57" s="151">
        <v>0</v>
      </c>
      <c r="G57" s="151">
        <v>56640.46</v>
      </c>
      <c r="H57" s="151">
        <f t="shared" si="5"/>
        <v>0</v>
      </c>
      <c r="I57" s="151">
        <f t="shared" si="5"/>
        <v>56640.46</v>
      </c>
      <c r="J57" s="287">
        <f t="shared" si="1"/>
        <v>56640.46</v>
      </c>
      <c r="L57" s="294"/>
      <c r="M57" s="294"/>
      <c r="N57" s="295"/>
      <c r="O57" s="294"/>
      <c r="P57" s="294"/>
      <c r="Q57" s="294"/>
    </row>
    <row r="58" spans="1:17" ht="25.5">
      <c r="A58" s="311" t="s">
        <v>183</v>
      </c>
      <c r="B58" s="311" t="s">
        <v>114</v>
      </c>
      <c r="C58" s="327" t="s">
        <v>139</v>
      </c>
      <c r="D58" s="225">
        <v>0</v>
      </c>
      <c r="E58" s="225">
        <v>0</v>
      </c>
      <c r="F58" s="151">
        <v>0</v>
      </c>
      <c r="G58" s="151">
        <v>0</v>
      </c>
      <c r="H58" s="151">
        <f t="shared" si="5"/>
        <v>0</v>
      </c>
      <c r="I58" s="151">
        <f>+E58+G58</f>
        <v>0</v>
      </c>
      <c r="J58" s="287">
        <f t="shared" si="1"/>
        <v>0</v>
      </c>
      <c r="L58" s="294"/>
      <c r="M58" s="294"/>
      <c r="N58" s="295"/>
      <c r="O58" s="294"/>
      <c r="P58" s="294"/>
      <c r="Q58" s="294"/>
    </row>
    <row r="59" spans="1:17" ht="25.5">
      <c r="A59" s="309" t="s">
        <v>184</v>
      </c>
      <c r="B59" s="309" t="s">
        <v>115</v>
      </c>
      <c r="C59" s="328" t="s">
        <v>124</v>
      </c>
      <c r="D59" s="228">
        <v>0</v>
      </c>
      <c r="E59" s="228">
        <v>257992.01</v>
      </c>
      <c r="F59" s="154">
        <v>0</v>
      </c>
      <c r="G59" s="154">
        <v>0</v>
      </c>
      <c r="H59" s="154">
        <f t="shared" si="5"/>
        <v>0</v>
      </c>
      <c r="I59" s="154">
        <f t="shared" si="5"/>
        <v>257992.01</v>
      </c>
      <c r="J59" s="287">
        <f t="shared" si="1"/>
        <v>257992.01</v>
      </c>
      <c r="L59" s="294"/>
      <c r="M59" s="294"/>
      <c r="N59" s="295"/>
      <c r="O59" s="294"/>
      <c r="P59" s="294"/>
      <c r="Q59" s="294"/>
    </row>
    <row r="60" spans="1:17" ht="25.5">
      <c r="A60" s="311" t="s">
        <v>185</v>
      </c>
      <c r="B60" s="311" t="s">
        <v>116</v>
      </c>
      <c r="C60" s="332" t="s">
        <v>125</v>
      </c>
      <c r="D60" s="225">
        <v>0</v>
      </c>
      <c r="E60" s="225">
        <v>349.72</v>
      </c>
      <c r="F60" s="151">
        <v>1103.7</v>
      </c>
      <c r="G60" s="151">
        <v>0</v>
      </c>
      <c r="H60" s="151">
        <f t="shared" si="5"/>
        <v>1103.7</v>
      </c>
      <c r="I60" s="151">
        <f t="shared" si="5"/>
        <v>349.72</v>
      </c>
      <c r="J60" s="287">
        <f t="shared" si="1"/>
        <v>1453.42</v>
      </c>
      <c r="L60" s="294"/>
      <c r="M60" s="294"/>
      <c r="N60" s="295"/>
      <c r="O60" s="294"/>
      <c r="P60" s="294"/>
      <c r="Q60" s="294"/>
    </row>
    <row r="61" spans="1:17" ht="26.25" thickBot="1">
      <c r="A61" s="333" t="s">
        <v>295</v>
      </c>
      <c r="B61" s="333" t="s">
        <v>117</v>
      </c>
      <c r="C61" s="334" t="s">
        <v>126</v>
      </c>
      <c r="D61" s="229">
        <v>0</v>
      </c>
      <c r="E61" s="229">
        <v>11895.63</v>
      </c>
      <c r="F61" s="154">
        <v>0</v>
      </c>
      <c r="G61" s="154">
        <v>0</v>
      </c>
      <c r="H61" s="154">
        <f t="shared" si="5"/>
        <v>0</v>
      </c>
      <c r="I61" s="154">
        <f t="shared" si="5"/>
        <v>11895.63</v>
      </c>
      <c r="J61" s="287">
        <f t="shared" si="1"/>
        <v>11895.63</v>
      </c>
      <c r="L61" s="294"/>
      <c r="M61" s="294"/>
      <c r="N61" s="295"/>
      <c r="O61" s="294"/>
      <c r="P61" s="294"/>
      <c r="Q61" s="294"/>
    </row>
    <row r="62" spans="1:17" ht="26.25" thickBot="1">
      <c r="A62" s="335"/>
      <c r="B62" s="336"/>
      <c r="C62" s="337" t="s">
        <v>12</v>
      </c>
      <c r="D62" s="557">
        <f aca="true" t="shared" si="6" ref="D62:I62">D5+D40+D47+D49</f>
        <v>882330.6199999999</v>
      </c>
      <c r="E62" s="558">
        <f>E5+E40+E47+E49</f>
        <v>827638.78</v>
      </c>
      <c r="F62" s="338">
        <f t="shared" si="6"/>
        <v>102179.56</v>
      </c>
      <c r="G62" s="338">
        <f t="shared" si="6"/>
        <v>253445.77000000002</v>
      </c>
      <c r="H62" s="338">
        <f t="shared" si="6"/>
        <v>984510.1799999999</v>
      </c>
      <c r="I62" s="338">
        <f t="shared" si="6"/>
        <v>1081084.55</v>
      </c>
      <c r="J62" s="287">
        <f t="shared" si="1"/>
        <v>2065594.73</v>
      </c>
      <c r="L62" s="294"/>
      <c r="M62" s="294"/>
      <c r="N62" s="295"/>
      <c r="O62" s="294"/>
      <c r="P62" s="294"/>
      <c r="Q62" s="294"/>
    </row>
    <row r="63" spans="1:17" ht="26.25" thickBot="1">
      <c r="A63" s="339"/>
      <c r="B63" s="340"/>
      <c r="C63" s="341" t="s">
        <v>132</v>
      </c>
      <c r="D63" s="559">
        <v>0</v>
      </c>
      <c r="E63" s="560">
        <f>E59</f>
        <v>257992.01</v>
      </c>
      <c r="F63" s="342" t="s">
        <v>198</v>
      </c>
      <c r="G63" s="342" t="s">
        <v>198</v>
      </c>
      <c r="H63" s="343">
        <v>0</v>
      </c>
      <c r="I63" s="343">
        <f>I59</f>
        <v>257992.01</v>
      </c>
      <c r="J63" s="287">
        <f t="shared" si="1"/>
        <v>257992.01</v>
      </c>
      <c r="L63" s="294"/>
      <c r="M63" s="294"/>
      <c r="N63" s="295"/>
      <c r="O63" s="294"/>
      <c r="P63" s="294"/>
      <c r="Q63" s="294"/>
    </row>
    <row r="64" spans="1:17" ht="26.25" thickBot="1">
      <c r="A64" s="339"/>
      <c r="B64" s="344"/>
      <c r="C64" s="345" t="s">
        <v>133</v>
      </c>
      <c r="D64" s="561">
        <v>0</v>
      </c>
      <c r="E64" s="562">
        <f>E58</f>
        <v>0</v>
      </c>
      <c r="F64" s="345" t="s">
        <v>198</v>
      </c>
      <c r="G64" s="345" t="s">
        <v>198</v>
      </c>
      <c r="H64" s="160">
        <v>0</v>
      </c>
      <c r="I64" s="160">
        <f>I58</f>
        <v>0</v>
      </c>
      <c r="J64" s="287">
        <f t="shared" si="1"/>
        <v>0</v>
      </c>
      <c r="L64" s="294"/>
      <c r="M64" s="294"/>
      <c r="N64" s="295"/>
      <c r="O64" s="294"/>
      <c r="P64" s="294"/>
      <c r="Q64" s="294"/>
    </row>
    <row r="65" spans="1:17" s="305" customFormat="1" ht="26.25" thickBot="1">
      <c r="A65" s="339"/>
      <c r="B65" s="346"/>
      <c r="C65" s="347" t="s">
        <v>134</v>
      </c>
      <c r="D65" s="561">
        <v>0</v>
      </c>
      <c r="E65" s="562">
        <f>E56</f>
        <v>0</v>
      </c>
      <c r="F65" s="348" t="s">
        <v>198</v>
      </c>
      <c r="G65" s="348" t="s">
        <v>198</v>
      </c>
      <c r="H65" s="160">
        <v>0</v>
      </c>
      <c r="I65" s="160">
        <f>I56</f>
        <v>0</v>
      </c>
      <c r="J65" s="287">
        <f t="shared" si="1"/>
        <v>0</v>
      </c>
      <c r="L65" s="294"/>
      <c r="M65" s="294"/>
      <c r="N65" s="295"/>
      <c r="O65" s="294"/>
      <c r="P65" s="294"/>
      <c r="Q65" s="294"/>
    </row>
    <row r="66" spans="1:17" s="305" customFormat="1" ht="26.25" thickBot="1">
      <c r="A66" s="349"/>
      <c r="B66" s="350"/>
      <c r="C66" s="351" t="s">
        <v>186</v>
      </c>
      <c r="D66" s="558">
        <f>D62</f>
        <v>882330.6199999999</v>
      </c>
      <c r="E66" s="558">
        <f>E62-E63-E64-E65</f>
        <v>569646.77</v>
      </c>
      <c r="F66" s="338">
        <f>F62</f>
        <v>102179.56</v>
      </c>
      <c r="G66" s="338">
        <f>G62</f>
        <v>253445.77000000002</v>
      </c>
      <c r="H66" s="352">
        <f>H62</f>
        <v>984510.1799999999</v>
      </c>
      <c r="I66" s="352">
        <f>I62-I63-I64-I65</f>
        <v>823092.54</v>
      </c>
      <c r="J66" s="287">
        <f t="shared" si="1"/>
        <v>1807602.72</v>
      </c>
      <c r="L66" s="294"/>
      <c r="M66" s="294"/>
      <c r="N66" s="295"/>
      <c r="O66" s="294"/>
      <c r="P66" s="294"/>
      <c r="Q66" s="294"/>
    </row>
    <row r="67" spans="1:10" ht="26.25" thickBot="1">
      <c r="A67" s="353" t="s">
        <v>118</v>
      </c>
      <c r="B67" s="336"/>
      <c r="C67" s="336"/>
      <c r="D67" s="586"/>
      <c r="E67" s="587"/>
      <c r="F67" s="354"/>
      <c r="G67" s="355">
        <v>33.9266</v>
      </c>
      <c r="H67" s="356"/>
      <c r="I67" s="355"/>
      <c r="J67" s="357">
        <f t="shared" si="1"/>
        <v>0</v>
      </c>
    </row>
    <row r="68" spans="1:27" s="362" customFormat="1" ht="24">
      <c r="A68" s="359" t="s">
        <v>135</v>
      </c>
      <c r="B68" s="360" t="s">
        <v>137</v>
      </c>
      <c r="C68" s="360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</row>
    <row r="69" spans="1:27" s="363" customFormat="1" ht="24">
      <c r="A69" s="359" t="s">
        <v>136</v>
      </c>
      <c r="B69" s="360" t="s">
        <v>206</v>
      </c>
      <c r="C69" s="360"/>
      <c r="D69" s="360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</row>
    <row r="70" spans="1:27" s="362" customFormat="1" ht="24">
      <c r="A70" s="364" t="s">
        <v>154</v>
      </c>
      <c r="B70" s="365" t="s">
        <v>207</v>
      </c>
      <c r="C70" s="365"/>
      <c r="D70" s="365"/>
      <c r="E70" s="366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</row>
    <row r="71" spans="1:27" s="362" customFormat="1" ht="24">
      <c r="A71" s="365"/>
      <c r="B71" s="365" t="s">
        <v>155</v>
      </c>
      <c r="C71" s="365"/>
      <c r="D71" s="366"/>
      <c r="E71" s="366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  <c r="AA71" s="365"/>
    </row>
    <row r="72" spans="1:27" s="362" customFormat="1" ht="24">
      <c r="A72" s="367" t="s">
        <v>161</v>
      </c>
      <c r="B72" s="367" t="s">
        <v>208</v>
      </c>
      <c r="C72" s="360"/>
      <c r="D72" s="360"/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360"/>
      <c r="AA72" s="360"/>
    </row>
  </sheetData>
  <sheetProtection/>
  <mergeCells count="1">
    <mergeCell ref="D67:E67"/>
  </mergeCells>
  <printOptions/>
  <pageMargins left="0" right="0" top="0.35433070866141736" bottom="0.9448818897637796" header="0.2362204724409449" footer="0.2755905511811024"/>
  <pageSetup horizontalDpi="600" verticalDpi="600" orientation="portrait" paperSize="9" scale="65" r:id="rId1"/>
  <headerFooter alignWithMargins="0">
    <oddFooter>&amp;R&amp;"Cordia New,Bold"&amp;11ที่มา: สำนักงานบริหารหนี้สาธารณะ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S23"/>
  <sheetViews>
    <sheetView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7" sqref="D7"/>
    </sheetView>
  </sheetViews>
  <sheetFormatPr defaultColWidth="9.140625" defaultRowHeight="24.75" customHeight="1"/>
  <cols>
    <col min="1" max="1" width="27.140625" style="412" customWidth="1"/>
    <col min="2" max="2" width="15.57421875" style="412" customWidth="1"/>
    <col min="3" max="3" width="12.00390625" style="412" customWidth="1"/>
    <col min="4" max="4" width="12.8515625" style="416" customWidth="1"/>
    <col min="5" max="5" width="12.421875" style="412" customWidth="1"/>
    <col min="6" max="6" width="13.28125" style="412" customWidth="1"/>
    <col min="7" max="7" width="13.140625" style="412" customWidth="1"/>
    <col min="8" max="8" width="13.7109375" style="412" customWidth="1"/>
    <col min="9" max="9" width="13.421875" style="412" customWidth="1"/>
    <col min="10" max="11" width="11.57421875" style="412" bestFit="1" customWidth="1"/>
    <col min="12" max="12" width="12.28125" style="412" customWidth="1"/>
    <col min="13" max="13" width="11.8515625" style="412" customWidth="1"/>
    <col min="14" max="14" width="11.28125" style="412" customWidth="1"/>
    <col min="15" max="15" width="13.28125" style="412" customWidth="1"/>
    <col min="16" max="21" width="13.28125" style="393" customWidth="1"/>
    <col min="22" max="97" width="9.140625" style="393" customWidth="1"/>
    <col min="98" max="16384" width="9.140625" style="412" customWidth="1"/>
  </cols>
  <sheetData>
    <row r="1" spans="1:97" s="372" customFormat="1" ht="36" customHeight="1">
      <c r="A1" s="368" t="s">
        <v>278</v>
      </c>
      <c r="B1" s="368"/>
      <c r="C1" s="368"/>
      <c r="D1" s="369"/>
      <c r="E1" s="368"/>
      <c r="F1" s="368"/>
      <c r="G1" s="368"/>
      <c r="H1" s="368"/>
      <c r="I1" s="368"/>
      <c r="J1" s="368"/>
      <c r="K1" s="368"/>
      <c r="L1" s="368"/>
      <c r="M1" s="370"/>
      <c r="N1" s="370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1"/>
      <c r="BM1" s="371"/>
      <c r="BN1" s="371"/>
      <c r="BO1" s="371"/>
      <c r="BP1" s="371"/>
      <c r="BQ1" s="371"/>
      <c r="BR1" s="371"/>
      <c r="BS1" s="371"/>
      <c r="BT1" s="371"/>
      <c r="BU1" s="371"/>
      <c r="BV1" s="371"/>
      <c r="BW1" s="371"/>
      <c r="BX1" s="371"/>
      <c r="BY1" s="371"/>
      <c r="BZ1" s="371"/>
      <c r="CA1" s="371"/>
      <c r="CB1" s="371"/>
      <c r="CC1" s="371"/>
      <c r="CD1" s="371"/>
      <c r="CE1" s="371"/>
      <c r="CF1" s="371"/>
      <c r="CG1" s="371"/>
      <c r="CH1" s="371"/>
      <c r="CI1" s="371"/>
      <c r="CJ1" s="371"/>
      <c r="CK1" s="371"/>
      <c r="CL1" s="371"/>
      <c r="CM1" s="371"/>
      <c r="CN1" s="371"/>
      <c r="CO1" s="371"/>
      <c r="CP1" s="371"/>
      <c r="CQ1" s="371"/>
      <c r="CR1" s="371"/>
      <c r="CS1" s="371"/>
    </row>
    <row r="2" spans="1:97" s="372" customFormat="1" ht="17.25" customHeight="1">
      <c r="A2" s="373"/>
      <c r="B2" s="373"/>
      <c r="C2" s="374"/>
      <c r="D2" s="375"/>
      <c r="E2" s="374"/>
      <c r="F2" s="374"/>
      <c r="G2" s="376"/>
      <c r="H2" s="376"/>
      <c r="I2" s="377"/>
      <c r="J2" s="377"/>
      <c r="K2" s="377"/>
      <c r="L2" s="377"/>
      <c r="M2" s="378"/>
      <c r="N2" s="379" t="s">
        <v>192</v>
      </c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1"/>
      <c r="CQ2" s="371"/>
      <c r="CR2" s="371"/>
      <c r="CS2" s="371"/>
    </row>
    <row r="3" spans="1:97" s="385" customFormat="1" ht="30.75" customHeight="1">
      <c r="A3" s="380" t="s">
        <v>27</v>
      </c>
      <c r="B3" s="381" t="s">
        <v>222</v>
      </c>
      <c r="C3" s="513" t="s">
        <v>279</v>
      </c>
      <c r="D3" s="513" t="s">
        <v>280</v>
      </c>
      <c r="E3" s="513" t="s">
        <v>281</v>
      </c>
      <c r="F3" s="513" t="s">
        <v>282</v>
      </c>
      <c r="G3" s="513" t="s">
        <v>283</v>
      </c>
      <c r="H3" s="513" t="s">
        <v>284</v>
      </c>
      <c r="I3" s="513" t="s">
        <v>285</v>
      </c>
      <c r="J3" s="513" t="s">
        <v>286</v>
      </c>
      <c r="K3" s="513" t="s">
        <v>287</v>
      </c>
      <c r="L3" s="417" t="s">
        <v>288</v>
      </c>
      <c r="M3" s="417" t="s">
        <v>289</v>
      </c>
      <c r="N3" s="417" t="s">
        <v>290</v>
      </c>
      <c r="O3" s="382"/>
      <c r="P3" s="383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4"/>
      <c r="AX3" s="384"/>
      <c r="AY3" s="384"/>
      <c r="AZ3" s="384"/>
      <c r="BA3" s="384"/>
      <c r="BB3" s="384"/>
      <c r="BC3" s="384"/>
      <c r="BD3" s="384"/>
      <c r="BE3" s="384"/>
      <c r="BF3" s="384"/>
      <c r="BG3" s="384"/>
      <c r="BH3" s="384"/>
      <c r="BI3" s="384"/>
      <c r="BJ3" s="384"/>
      <c r="BK3" s="384"/>
      <c r="BL3" s="384"/>
      <c r="BM3" s="384"/>
      <c r="BN3" s="384"/>
      <c r="BO3" s="384"/>
      <c r="BP3" s="384"/>
      <c r="BQ3" s="384"/>
      <c r="BR3" s="384"/>
      <c r="BS3" s="384"/>
      <c r="BT3" s="384"/>
      <c r="BU3" s="384"/>
      <c r="BV3" s="384"/>
      <c r="BW3" s="384"/>
      <c r="BX3" s="384"/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4"/>
      <c r="CR3" s="384"/>
      <c r="CS3" s="384"/>
    </row>
    <row r="4" spans="1:97" s="389" customFormat="1" ht="24.75" customHeight="1">
      <c r="A4" s="386" t="s">
        <v>28</v>
      </c>
      <c r="B4" s="387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  <c r="BN4" s="371"/>
      <c r="BO4" s="371"/>
      <c r="BP4" s="371"/>
      <c r="BQ4" s="371"/>
      <c r="BR4" s="371"/>
      <c r="BS4" s="371"/>
      <c r="BT4" s="371"/>
      <c r="BU4" s="371"/>
      <c r="BV4" s="371"/>
      <c r="BW4" s="371"/>
      <c r="BX4" s="371"/>
      <c r="BY4" s="371"/>
      <c r="BZ4" s="371"/>
      <c r="CA4" s="371"/>
      <c r="CB4" s="371"/>
      <c r="CC4" s="371"/>
      <c r="CD4" s="371"/>
      <c r="CE4" s="371"/>
      <c r="CF4" s="371"/>
      <c r="CG4" s="371"/>
      <c r="CH4" s="371"/>
      <c r="CI4" s="371"/>
      <c r="CJ4" s="371"/>
      <c r="CK4" s="371"/>
      <c r="CL4" s="371"/>
      <c r="CM4" s="371"/>
      <c r="CN4" s="371"/>
      <c r="CO4" s="371"/>
      <c r="CP4" s="371"/>
      <c r="CQ4" s="371"/>
      <c r="CR4" s="371"/>
      <c r="CS4" s="371"/>
    </row>
    <row r="5" spans="1:97" s="394" customFormat="1" ht="24.75" customHeight="1">
      <c r="A5" s="390" t="s">
        <v>31</v>
      </c>
      <c r="B5" s="392">
        <v>34000</v>
      </c>
      <c r="C5" s="392">
        <v>0</v>
      </c>
      <c r="D5" s="392">
        <v>10000</v>
      </c>
      <c r="E5" s="392">
        <v>0</v>
      </c>
      <c r="F5" s="392">
        <v>0</v>
      </c>
      <c r="G5" s="392">
        <v>4700</v>
      </c>
      <c r="H5" s="392">
        <v>3000</v>
      </c>
      <c r="I5" s="392">
        <v>0</v>
      </c>
      <c r="J5" s="392">
        <v>16300</v>
      </c>
      <c r="K5" s="392">
        <v>0</v>
      </c>
      <c r="L5" s="392"/>
      <c r="M5" s="392"/>
      <c r="N5" s="392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3"/>
      <c r="BC5" s="393"/>
      <c r="BD5" s="393"/>
      <c r="BE5" s="393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93"/>
      <c r="BR5" s="393"/>
      <c r="BS5" s="393"/>
      <c r="BT5" s="393"/>
      <c r="BU5" s="393"/>
      <c r="BV5" s="393"/>
      <c r="BW5" s="393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93"/>
      <c r="CJ5" s="393"/>
      <c r="CK5" s="393"/>
      <c r="CL5" s="393"/>
      <c r="CM5" s="393"/>
      <c r="CN5" s="393"/>
      <c r="CO5" s="393"/>
      <c r="CP5" s="393"/>
      <c r="CQ5" s="393"/>
      <c r="CR5" s="393"/>
      <c r="CS5" s="393"/>
    </row>
    <row r="6" spans="1:97" s="394" customFormat="1" ht="24.75" customHeight="1">
      <c r="A6" s="390" t="s">
        <v>32</v>
      </c>
      <c r="B6" s="392">
        <v>119160.985</v>
      </c>
      <c r="C6" s="392">
        <v>1762.56</v>
      </c>
      <c r="D6" s="392">
        <v>4706.01</v>
      </c>
      <c r="E6" s="392">
        <v>31874.49</v>
      </c>
      <c r="F6" s="392">
        <v>8302.81</v>
      </c>
      <c r="G6" s="392">
        <v>243.12</v>
      </c>
      <c r="H6" s="392">
        <v>8288.35</v>
      </c>
      <c r="I6" s="392">
        <v>1759.37</v>
      </c>
      <c r="J6" s="392">
        <v>2832.62</v>
      </c>
      <c r="K6" s="392">
        <v>35486.02</v>
      </c>
      <c r="L6" s="392"/>
      <c r="M6" s="392"/>
      <c r="N6" s="392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3"/>
      <c r="BC6" s="393"/>
      <c r="BD6" s="393"/>
      <c r="BE6" s="393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93"/>
      <c r="BR6" s="393"/>
      <c r="BS6" s="393"/>
      <c r="BT6" s="393"/>
      <c r="BU6" s="393"/>
      <c r="BV6" s="393"/>
      <c r="BW6" s="393"/>
      <c r="BX6" s="393"/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93"/>
      <c r="CJ6" s="393"/>
      <c r="CK6" s="393"/>
      <c r="CL6" s="393"/>
      <c r="CM6" s="393"/>
      <c r="CN6" s="393"/>
      <c r="CO6" s="393"/>
      <c r="CP6" s="393"/>
      <c r="CQ6" s="393"/>
      <c r="CR6" s="393"/>
      <c r="CS6" s="393"/>
    </row>
    <row r="7" spans="1:97" s="394" customFormat="1" ht="24.75" customHeight="1">
      <c r="A7" s="397" t="s">
        <v>33</v>
      </c>
      <c r="B7" s="392">
        <v>686.119</v>
      </c>
      <c r="C7" s="392">
        <v>0</v>
      </c>
      <c r="D7" s="392">
        <v>0</v>
      </c>
      <c r="E7" s="392">
        <v>0</v>
      </c>
      <c r="F7" s="392">
        <v>0</v>
      </c>
      <c r="G7" s="392">
        <v>873.13</v>
      </c>
      <c r="H7" s="392">
        <v>0.8</v>
      </c>
      <c r="I7" s="392">
        <v>1.09</v>
      </c>
      <c r="J7" s="392">
        <v>0</v>
      </c>
      <c r="K7" s="392">
        <v>0.96</v>
      </c>
      <c r="L7" s="392"/>
      <c r="M7" s="392"/>
      <c r="N7" s="392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3"/>
      <c r="AK7" s="393"/>
      <c r="AL7" s="393"/>
      <c r="AM7" s="393"/>
      <c r="AN7" s="393"/>
      <c r="AO7" s="393"/>
      <c r="AP7" s="393"/>
      <c r="AQ7" s="393"/>
      <c r="AR7" s="393"/>
      <c r="AS7" s="393"/>
      <c r="AT7" s="393"/>
      <c r="AU7" s="393"/>
      <c r="AV7" s="393"/>
      <c r="AW7" s="393"/>
      <c r="AX7" s="393"/>
      <c r="AY7" s="393"/>
      <c r="AZ7" s="393"/>
      <c r="BA7" s="393"/>
      <c r="BB7" s="393"/>
      <c r="BC7" s="393"/>
      <c r="BD7" s="393"/>
      <c r="BE7" s="393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93"/>
      <c r="BR7" s="393"/>
      <c r="BS7" s="393"/>
      <c r="BT7" s="393"/>
      <c r="BU7" s="393"/>
      <c r="BV7" s="393"/>
      <c r="BW7" s="393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93"/>
      <c r="CJ7" s="393"/>
      <c r="CK7" s="393"/>
      <c r="CL7" s="393"/>
      <c r="CM7" s="393"/>
      <c r="CN7" s="393"/>
      <c r="CO7" s="393"/>
      <c r="CP7" s="393"/>
      <c r="CQ7" s="393"/>
      <c r="CR7" s="393"/>
      <c r="CS7" s="393"/>
    </row>
    <row r="8" spans="1:97" s="389" customFormat="1" ht="24.75" customHeight="1">
      <c r="A8" s="399" t="s">
        <v>8</v>
      </c>
      <c r="B8" s="471">
        <f>SUM(B5:B7)</f>
        <v>153847.104</v>
      </c>
      <c r="C8" s="471">
        <f>SUM(C5:C7)</f>
        <v>1762.56</v>
      </c>
      <c r="D8" s="471">
        <f>SUM(D5:D7)</f>
        <v>14706.01</v>
      </c>
      <c r="E8" s="471">
        <f>SUM(E5:E7)</f>
        <v>31874.49</v>
      </c>
      <c r="F8" s="471">
        <f aca="true" t="shared" si="0" ref="F8:N8">SUM(F5:F7)</f>
        <v>8302.81</v>
      </c>
      <c r="G8" s="471">
        <f t="shared" si="0"/>
        <v>5816.25</v>
      </c>
      <c r="H8" s="471">
        <f t="shared" si="0"/>
        <v>11289.15</v>
      </c>
      <c r="I8" s="471">
        <f t="shared" si="0"/>
        <v>1760.4599999999998</v>
      </c>
      <c r="J8" s="471">
        <f t="shared" si="0"/>
        <v>19132.62</v>
      </c>
      <c r="K8" s="471">
        <f t="shared" si="0"/>
        <v>35486.979999999996</v>
      </c>
      <c r="L8" s="471">
        <f t="shared" si="0"/>
        <v>0</v>
      </c>
      <c r="M8" s="471">
        <f t="shared" si="0"/>
        <v>0</v>
      </c>
      <c r="N8" s="471">
        <f t="shared" si="0"/>
        <v>0</v>
      </c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</row>
    <row r="9" spans="1:97" s="389" customFormat="1" ht="24.75" customHeight="1">
      <c r="A9" s="387" t="s">
        <v>29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71"/>
      <c r="BD9" s="371"/>
      <c r="BE9" s="371"/>
      <c r="BF9" s="371"/>
      <c r="BG9" s="371"/>
      <c r="BH9" s="371"/>
      <c r="BI9" s="371"/>
      <c r="BJ9" s="371"/>
      <c r="BK9" s="371"/>
      <c r="BL9" s="371"/>
      <c r="BM9" s="371"/>
      <c r="BN9" s="371"/>
      <c r="BO9" s="371"/>
      <c r="BP9" s="371"/>
      <c r="BQ9" s="371"/>
      <c r="BR9" s="371"/>
      <c r="BS9" s="371"/>
      <c r="BT9" s="371"/>
      <c r="BU9" s="371"/>
      <c r="BV9" s="371"/>
      <c r="BW9" s="371"/>
      <c r="BX9" s="371"/>
      <c r="BY9" s="371"/>
      <c r="BZ9" s="371"/>
      <c r="CA9" s="371"/>
      <c r="CB9" s="371"/>
      <c r="CC9" s="371"/>
      <c r="CD9" s="371"/>
      <c r="CE9" s="371"/>
      <c r="CF9" s="371"/>
      <c r="CG9" s="371"/>
      <c r="CH9" s="371"/>
      <c r="CI9" s="371"/>
      <c r="CJ9" s="371"/>
      <c r="CK9" s="371"/>
      <c r="CL9" s="371"/>
      <c r="CM9" s="371"/>
      <c r="CN9" s="371"/>
      <c r="CO9" s="371"/>
      <c r="CP9" s="371"/>
      <c r="CQ9" s="371"/>
      <c r="CR9" s="371"/>
      <c r="CS9" s="371"/>
    </row>
    <row r="10" spans="1:97" s="394" customFormat="1" ht="24.75" customHeight="1">
      <c r="A10" s="390" t="s">
        <v>31</v>
      </c>
      <c r="B10" s="396">
        <v>5680.035</v>
      </c>
      <c r="C10" s="396">
        <v>327.78</v>
      </c>
      <c r="D10" s="396">
        <v>0</v>
      </c>
      <c r="E10" s="396">
        <v>383.67</v>
      </c>
      <c r="F10" s="396">
        <v>93.47</v>
      </c>
      <c r="G10" s="396">
        <v>374.49</v>
      </c>
      <c r="H10" s="396">
        <v>0</v>
      </c>
      <c r="I10" s="396">
        <v>327.78</v>
      </c>
      <c r="J10" s="396">
        <v>2789.87</v>
      </c>
      <c r="K10" s="396">
        <v>473.7</v>
      </c>
      <c r="L10" s="396"/>
      <c r="M10" s="396"/>
      <c r="N10" s="396"/>
      <c r="O10" s="404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393"/>
      <c r="AT10" s="393"/>
      <c r="AU10" s="393"/>
      <c r="AV10" s="393"/>
      <c r="AW10" s="393"/>
      <c r="AX10" s="393"/>
      <c r="AY10" s="393"/>
      <c r="AZ10" s="393"/>
      <c r="BA10" s="393"/>
      <c r="BB10" s="393"/>
      <c r="BC10" s="393"/>
      <c r="BD10" s="393"/>
      <c r="BE10" s="393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93"/>
      <c r="BR10" s="393"/>
      <c r="BS10" s="393"/>
      <c r="BT10" s="393"/>
      <c r="BU10" s="393"/>
      <c r="BV10" s="393"/>
      <c r="BW10" s="393"/>
      <c r="BX10" s="393"/>
      <c r="BY10" s="393"/>
      <c r="BZ10" s="393"/>
      <c r="CA10" s="393"/>
      <c r="CB10" s="393"/>
      <c r="CC10" s="393"/>
      <c r="CD10" s="393"/>
      <c r="CE10" s="393"/>
      <c r="CF10" s="393"/>
      <c r="CG10" s="393"/>
      <c r="CH10" s="393"/>
      <c r="CI10" s="393"/>
      <c r="CJ10" s="393"/>
      <c r="CK10" s="393"/>
      <c r="CL10" s="393"/>
      <c r="CM10" s="393"/>
      <c r="CN10" s="393"/>
      <c r="CO10" s="393"/>
      <c r="CP10" s="393"/>
      <c r="CQ10" s="393"/>
      <c r="CR10" s="393"/>
      <c r="CS10" s="393"/>
    </row>
    <row r="11" spans="1:97" s="394" customFormat="1" ht="24.75" customHeight="1">
      <c r="A11" s="390" t="s">
        <v>34</v>
      </c>
      <c r="B11" s="396">
        <v>1780.739</v>
      </c>
      <c r="C11" s="396">
        <v>126.39</v>
      </c>
      <c r="D11" s="396">
        <v>20.39</v>
      </c>
      <c r="E11" s="396">
        <v>123.83</v>
      </c>
      <c r="F11" s="396">
        <v>185.04</v>
      </c>
      <c r="G11" s="396">
        <v>143.31</v>
      </c>
      <c r="H11" s="396">
        <v>8.38</v>
      </c>
      <c r="I11" s="396">
        <v>118.93</v>
      </c>
      <c r="J11" s="396">
        <v>20.3</v>
      </c>
      <c r="K11" s="396">
        <v>119.98</v>
      </c>
      <c r="L11" s="396"/>
      <c r="M11" s="396"/>
      <c r="N11" s="396"/>
      <c r="O11" s="404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393"/>
      <c r="BT11" s="393"/>
      <c r="BU11" s="393"/>
      <c r="BV11" s="393"/>
      <c r="BW11" s="393"/>
      <c r="BX11" s="393"/>
      <c r="BY11" s="393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/>
      <c r="CM11" s="393"/>
      <c r="CN11" s="393"/>
      <c r="CO11" s="393"/>
      <c r="CP11" s="393"/>
      <c r="CQ11" s="393"/>
      <c r="CR11" s="393"/>
      <c r="CS11" s="393"/>
    </row>
    <row r="12" spans="1:97" s="394" customFormat="1" ht="24.75" customHeight="1">
      <c r="A12" s="397" t="s">
        <v>33</v>
      </c>
      <c r="B12" s="396">
        <v>338.48</v>
      </c>
      <c r="C12" s="396">
        <v>0</v>
      </c>
      <c r="D12" s="396">
        <v>0.45</v>
      </c>
      <c r="E12" s="396">
        <v>1.05</v>
      </c>
      <c r="F12" s="396">
        <v>0</v>
      </c>
      <c r="G12" s="396">
        <v>0</v>
      </c>
      <c r="H12" s="396">
        <v>0.12</v>
      </c>
      <c r="I12" s="396">
        <v>3.89</v>
      </c>
      <c r="J12" s="396">
        <v>2.04</v>
      </c>
      <c r="K12" s="396">
        <v>0.69</v>
      </c>
      <c r="L12" s="396"/>
      <c r="M12" s="396"/>
      <c r="N12" s="396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3"/>
      <c r="AV12" s="393"/>
      <c r="AW12" s="393"/>
      <c r="AX12" s="393"/>
      <c r="AY12" s="393"/>
      <c r="AZ12" s="393"/>
      <c r="BA12" s="393"/>
      <c r="BB12" s="393"/>
      <c r="BC12" s="393"/>
      <c r="BD12" s="393"/>
      <c r="BE12" s="393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3"/>
      <c r="BQ12" s="393"/>
      <c r="BR12" s="393"/>
      <c r="BS12" s="393"/>
      <c r="BT12" s="393"/>
      <c r="BU12" s="393"/>
      <c r="BV12" s="393"/>
      <c r="BW12" s="393"/>
      <c r="BX12" s="393"/>
      <c r="BY12" s="393"/>
      <c r="BZ12" s="393"/>
      <c r="CA12" s="393"/>
      <c r="CB12" s="393"/>
      <c r="CC12" s="393"/>
      <c r="CD12" s="393"/>
      <c r="CE12" s="393"/>
      <c r="CF12" s="393"/>
      <c r="CG12" s="393"/>
      <c r="CH12" s="393"/>
      <c r="CI12" s="393"/>
      <c r="CJ12" s="393"/>
      <c r="CK12" s="393"/>
      <c r="CL12" s="393"/>
      <c r="CM12" s="393"/>
      <c r="CN12" s="393"/>
      <c r="CO12" s="393"/>
      <c r="CP12" s="393"/>
      <c r="CQ12" s="393"/>
      <c r="CR12" s="393"/>
      <c r="CS12" s="393"/>
    </row>
    <row r="13" spans="1:97" s="389" customFormat="1" ht="24.75" customHeight="1">
      <c r="A13" s="399" t="s">
        <v>8</v>
      </c>
      <c r="B13" s="471">
        <f>SUM(B10:B12)</f>
        <v>7799.253999999999</v>
      </c>
      <c r="C13" s="471">
        <f>SUM(C10:C12)</f>
        <v>454.16999999999996</v>
      </c>
      <c r="D13" s="471">
        <f>SUM(D10:D12)</f>
        <v>20.84</v>
      </c>
      <c r="E13" s="471">
        <f>SUM(E10:E12)</f>
        <v>508.55</v>
      </c>
      <c r="F13" s="471">
        <f aca="true" t="shared" si="1" ref="F13:N13">SUM(F10:F12)</f>
        <v>278.51</v>
      </c>
      <c r="G13" s="471">
        <f t="shared" si="1"/>
        <v>517.8</v>
      </c>
      <c r="H13" s="471">
        <f t="shared" si="1"/>
        <v>8.5</v>
      </c>
      <c r="I13" s="471">
        <f t="shared" si="1"/>
        <v>450.59999999999997</v>
      </c>
      <c r="J13" s="471">
        <f t="shared" si="1"/>
        <v>2812.21</v>
      </c>
      <c r="K13" s="471">
        <f t="shared" si="1"/>
        <v>594.37</v>
      </c>
      <c r="L13" s="471">
        <f t="shared" si="1"/>
        <v>0</v>
      </c>
      <c r="M13" s="471">
        <f t="shared" si="1"/>
        <v>0</v>
      </c>
      <c r="N13" s="471">
        <f t="shared" si="1"/>
        <v>0</v>
      </c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1"/>
      <c r="BX13" s="371"/>
      <c r="BY13" s="371"/>
      <c r="BZ13" s="371"/>
      <c r="CA13" s="371"/>
      <c r="CB13" s="371"/>
      <c r="CC13" s="371"/>
      <c r="CD13" s="371"/>
      <c r="CE13" s="371"/>
      <c r="CF13" s="371"/>
      <c r="CG13" s="371"/>
      <c r="CH13" s="371"/>
      <c r="CI13" s="371"/>
      <c r="CJ13" s="371"/>
      <c r="CK13" s="371"/>
      <c r="CL13" s="371"/>
      <c r="CM13" s="371"/>
      <c r="CN13" s="371"/>
      <c r="CO13" s="371"/>
      <c r="CP13" s="371"/>
      <c r="CQ13" s="371"/>
      <c r="CR13" s="371"/>
      <c r="CS13" s="371"/>
    </row>
    <row r="14" spans="1:97" s="389" customFormat="1" ht="23.25">
      <c r="A14" s="386" t="s">
        <v>30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6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</row>
    <row r="15" spans="1:97" s="394" customFormat="1" ht="24.75" customHeight="1">
      <c r="A15" s="390" t="s">
        <v>31</v>
      </c>
      <c r="B15" s="396">
        <v>39680.035</v>
      </c>
      <c r="C15" s="396">
        <f aca="true" t="shared" si="2" ref="B15:N18">C5+C10</f>
        <v>327.78</v>
      </c>
      <c r="D15" s="396">
        <f t="shared" si="2"/>
        <v>10000</v>
      </c>
      <c r="E15" s="396">
        <f t="shared" si="2"/>
        <v>383.67</v>
      </c>
      <c r="F15" s="396">
        <f t="shared" si="2"/>
        <v>93.47</v>
      </c>
      <c r="G15" s="396">
        <f t="shared" si="2"/>
        <v>5074.49</v>
      </c>
      <c r="H15" s="396">
        <f t="shared" si="2"/>
        <v>3000</v>
      </c>
      <c r="I15" s="396">
        <f t="shared" si="2"/>
        <v>327.78</v>
      </c>
      <c r="J15" s="396">
        <f t="shared" si="2"/>
        <v>19089.87</v>
      </c>
      <c r="K15" s="396">
        <f t="shared" si="2"/>
        <v>473.7</v>
      </c>
      <c r="L15" s="396">
        <f t="shared" si="2"/>
        <v>0</v>
      </c>
      <c r="M15" s="396">
        <f t="shared" si="2"/>
        <v>0</v>
      </c>
      <c r="N15" s="396">
        <f t="shared" si="2"/>
        <v>0</v>
      </c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BY15" s="393"/>
      <c r="BZ15" s="393"/>
      <c r="CA15" s="393"/>
      <c r="CB15" s="393"/>
      <c r="CC15" s="393"/>
      <c r="CD15" s="393"/>
      <c r="CE15" s="393"/>
      <c r="CF15" s="393"/>
      <c r="CG15" s="393"/>
      <c r="CH15" s="393"/>
      <c r="CI15" s="393"/>
      <c r="CJ15" s="393"/>
      <c r="CK15" s="393"/>
      <c r="CL15" s="393"/>
      <c r="CM15" s="393"/>
      <c r="CN15" s="393"/>
      <c r="CO15" s="393"/>
      <c r="CP15" s="393"/>
      <c r="CQ15" s="393"/>
      <c r="CR15" s="393"/>
      <c r="CS15" s="393"/>
    </row>
    <row r="16" spans="1:97" s="394" customFormat="1" ht="24.75" customHeight="1">
      <c r="A16" s="390" t="s">
        <v>34</v>
      </c>
      <c r="B16" s="396">
        <v>120941.724</v>
      </c>
      <c r="C16" s="396">
        <f t="shared" si="2"/>
        <v>1888.95</v>
      </c>
      <c r="D16" s="396">
        <f t="shared" si="2"/>
        <v>4726.400000000001</v>
      </c>
      <c r="E16" s="396">
        <f t="shared" si="2"/>
        <v>31998.320000000003</v>
      </c>
      <c r="F16" s="396">
        <f t="shared" si="2"/>
        <v>8487.85</v>
      </c>
      <c r="G16" s="396">
        <f t="shared" si="2"/>
        <v>386.43</v>
      </c>
      <c r="H16" s="396">
        <f t="shared" si="2"/>
        <v>8296.73</v>
      </c>
      <c r="I16" s="396">
        <f t="shared" si="2"/>
        <v>1878.3</v>
      </c>
      <c r="J16" s="396">
        <f t="shared" si="2"/>
        <v>2852.92</v>
      </c>
      <c r="K16" s="396">
        <f t="shared" si="2"/>
        <v>35606</v>
      </c>
      <c r="L16" s="396">
        <f t="shared" si="2"/>
        <v>0</v>
      </c>
      <c r="M16" s="396">
        <f t="shared" si="2"/>
        <v>0</v>
      </c>
      <c r="N16" s="396">
        <f t="shared" si="2"/>
        <v>0</v>
      </c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3"/>
      <c r="BX16" s="393"/>
      <c r="BY16" s="393"/>
      <c r="BZ16" s="393"/>
      <c r="CA16" s="393"/>
      <c r="CB16" s="393"/>
      <c r="CC16" s="393"/>
      <c r="CD16" s="393"/>
      <c r="CE16" s="393"/>
      <c r="CF16" s="393"/>
      <c r="CG16" s="393"/>
      <c r="CH16" s="393"/>
      <c r="CI16" s="393"/>
      <c r="CJ16" s="393"/>
      <c r="CK16" s="393"/>
      <c r="CL16" s="393"/>
      <c r="CM16" s="393"/>
      <c r="CN16" s="393"/>
      <c r="CO16" s="393"/>
      <c r="CP16" s="393"/>
      <c r="CQ16" s="393"/>
      <c r="CR16" s="393"/>
      <c r="CS16" s="393"/>
    </row>
    <row r="17" spans="1:97" s="394" customFormat="1" ht="24.75" customHeight="1">
      <c r="A17" s="397" t="s">
        <v>35</v>
      </c>
      <c r="B17" s="396">
        <v>1024.6</v>
      </c>
      <c r="C17" s="396">
        <f t="shared" si="2"/>
        <v>0</v>
      </c>
      <c r="D17" s="396">
        <f t="shared" si="2"/>
        <v>0.45</v>
      </c>
      <c r="E17" s="396">
        <f t="shared" si="2"/>
        <v>1.05</v>
      </c>
      <c r="F17" s="396">
        <f t="shared" si="2"/>
        <v>0</v>
      </c>
      <c r="G17" s="396">
        <f t="shared" si="2"/>
        <v>873.13</v>
      </c>
      <c r="H17" s="396">
        <f t="shared" si="2"/>
        <v>0.92</v>
      </c>
      <c r="I17" s="396">
        <f t="shared" si="2"/>
        <v>4.98</v>
      </c>
      <c r="J17" s="396">
        <f t="shared" si="2"/>
        <v>2.04</v>
      </c>
      <c r="K17" s="396">
        <f t="shared" si="2"/>
        <v>1.65</v>
      </c>
      <c r="L17" s="396">
        <f t="shared" si="2"/>
        <v>0</v>
      </c>
      <c r="M17" s="396">
        <f t="shared" si="2"/>
        <v>0</v>
      </c>
      <c r="N17" s="396">
        <f t="shared" si="2"/>
        <v>0</v>
      </c>
      <c r="O17" s="393"/>
      <c r="P17" s="407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3"/>
      <c r="CK17" s="393"/>
      <c r="CL17" s="393"/>
      <c r="CM17" s="393"/>
      <c r="CN17" s="393"/>
      <c r="CO17" s="393"/>
      <c r="CP17" s="393"/>
      <c r="CQ17" s="393"/>
      <c r="CR17" s="393"/>
      <c r="CS17" s="393"/>
    </row>
    <row r="18" spans="1:97" s="372" customFormat="1" ht="24.75" customHeight="1">
      <c r="A18" s="399" t="s">
        <v>8</v>
      </c>
      <c r="B18" s="471">
        <f t="shared" si="2"/>
        <v>161646.35799999998</v>
      </c>
      <c r="C18" s="471">
        <f t="shared" si="2"/>
        <v>2216.73</v>
      </c>
      <c r="D18" s="471">
        <f t="shared" si="2"/>
        <v>14726.85</v>
      </c>
      <c r="E18" s="471">
        <f t="shared" si="2"/>
        <v>32383.04</v>
      </c>
      <c r="F18" s="471">
        <f>F8+F13</f>
        <v>8581.32</v>
      </c>
      <c r="G18" s="471">
        <f t="shared" si="2"/>
        <v>6334.05</v>
      </c>
      <c r="H18" s="471">
        <f t="shared" si="2"/>
        <v>11297.65</v>
      </c>
      <c r="I18" s="471">
        <f>I8+I13</f>
        <v>2211.06</v>
      </c>
      <c r="J18" s="471">
        <f t="shared" si="2"/>
        <v>21944.829999999998</v>
      </c>
      <c r="K18" s="471">
        <f t="shared" si="2"/>
        <v>36081.35</v>
      </c>
      <c r="L18" s="471">
        <f t="shared" si="2"/>
        <v>0</v>
      </c>
      <c r="M18" s="471">
        <f t="shared" si="2"/>
        <v>0</v>
      </c>
      <c r="N18" s="471">
        <f t="shared" si="2"/>
        <v>0</v>
      </c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1"/>
      <c r="BS18" s="371"/>
      <c r="BT18" s="371"/>
      <c r="BU18" s="371"/>
      <c r="BV18" s="371"/>
      <c r="BW18" s="371"/>
      <c r="BX18" s="371"/>
      <c r="BY18" s="371"/>
      <c r="BZ18" s="371"/>
      <c r="CA18" s="371"/>
      <c r="CB18" s="371"/>
      <c r="CC18" s="371"/>
      <c r="CD18" s="371"/>
      <c r="CE18" s="371"/>
      <c r="CF18" s="371"/>
      <c r="CG18" s="371"/>
      <c r="CH18" s="371"/>
      <c r="CI18" s="371"/>
      <c r="CJ18" s="371"/>
      <c r="CK18" s="371"/>
      <c r="CL18" s="371"/>
      <c r="CM18" s="371"/>
      <c r="CN18" s="371"/>
      <c r="CO18" s="371"/>
      <c r="CP18" s="371"/>
      <c r="CQ18" s="371"/>
      <c r="CR18" s="371"/>
      <c r="CS18" s="371"/>
    </row>
    <row r="19" spans="1:15" ht="24.75" customHeight="1">
      <c r="A19" s="408"/>
      <c r="B19" s="408"/>
      <c r="C19" s="409"/>
      <c r="D19" s="516"/>
      <c r="E19" s="409"/>
      <c r="F19" s="409"/>
      <c r="G19" s="409"/>
      <c r="H19" s="409"/>
      <c r="I19" s="409"/>
      <c r="J19" s="409"/>
      <c r="K19" s="409"/>
      <c r="L19" s="409"/>
      <c r="M19" s="411"/>
      <c r="N19" s="409"/>
      <c r="O19" s="393"/>
    </row>
    <row r="20" spans="1:15" ht="24.75" customHeight="1">
      <c r="A20" s="413" t="s">
        <v>152</v>
      </c>
      <c r="B20" s="413"/>
      <c r="C20" s="409"/>
      <c r="D20" s="414"/>
      <c r="E20" s="409"/>
      <c r="F20" s="409"/>
      <c r="G20" s="415"/>
      <c r="H20" s="415"/>
      <c r="I20" s="409"/>
      <c r="J20" s="409"/>
      <c r="K20" s="409"/>
      <c r="L20" s="409"/>
      <c r="M20" s="409"/>
      <c r="N20" s="409"/>
      <c r="O20" s="393"/>
    </row>
    <row r="21" spans="1:14" ht="24.75" customHeight="1">
      <c r="A21" s="413"/>
      <c r="B21" s="413"/>
      <c r="C21" s="409"/>
      <c r="D21" s="410"/>
      <c r="E21" s="409"/>
      <c r="F21" s="409"/>
      <c r="G21" s="409"/>
      <c r="H21" s="409"/>
      <c r="I21" s="409"/>
      <c r="J21" s="409"/>
      <c r="K21" s="409"/>
      <c r="L21" s="409"/>
      <c r="M21" s="409"/>
      <c r="N21" s="409"/>
    </row>
    <row r="22" spans="1:2" ht="24.75" customHeight="1">
      <c r="A22" s="413"/>
      <c r="B22" s="413"/>
    </row>
    <row r="23" spans="1:2" ht="24.75" customHeight="1">
      <c r="A23" s="413"/>
      <c r="B23" s="413"/>
    </row>
  </sheetData>
  <sheetProtection/>
  <printOptions/>
  <pageMargins left="0.25" right="0.2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zoomScale="80" zoomScaleNormal="80" zoomScalePageLayoutView="0" workbookViewId="0" topLeftCell="A1">
      <pane xSplit="1" ySplit="2" topLeftCell="B24" activePane="bottomRight" state="frozen"/>
      <selection pane="topLeft" activeCell="A24" sqref="A24"/>
      <selection pane="topRight" activeCell="A24" sqref="A24"/>
      <selection pane="bottomLeft" activeCell="A24" sqref="A24"/>
      <selection pane="bottomRight" activeCell="E23" sqref="E23"/>
    </sheetView>
  </sheetViews>
  <sheetFormatPr defaultColWidth="9.140625" defaultRowHeight="18" customHeight="1"/>
  <cols>
    <col min="1" max="1" width="53.00390625" style="78" customWidth="1"/>
    <col min="2" max="2" width="23.57421875" style="107" bestFit="1" customWidth="1"/>
    <col min="3" max="3" width="15.8515625" style="81" customWidth="1"/>
    <col min="4" max="4" width="22.00390625" style="107" customWidth="1"/>
    <col min="5" max="5" width="16.421875" style="81" bestFit="1" customWidth="1"/>
    <col min="6" max="6" width="18.140625" style="106" customWidth="1"/>
    <col min="7" max="7" width="16.7109375" style="78" customWidth="1"/>
    <col min="8" max="8" width="10.140625" style="78" bestFit="1" customWidth="1"/>
    <col min="9" max="9" width="11.00390625" style="78" bestFit="1" customWidth="1"/>
    <col min="10" max="16384" width="9.140625" style="78" customWidth="1"/>
  </cols>
  <sheetData>
    <row r="1" spans="1:6" ht="24">
      <c r="A1" s="77" t="s">
        <v>302</v>
      </c>
      <c r="B1" s="126"/>
      <c r="C1" s="127"/>
      <c r="D1" s="126"/>
      <c r="E1" s="128"/>
      <c r="F1" s="129"/>
    </row>
    <row r="2" spans="1:6" ht="18" customHeight="1">
      <c r="A2" s="79"/>
      <c r="B2" s="80"/>
      <c r="C2" s="130"/>
      <c r="D2" s="80"/>
      <c r="E2" s="82"/>
      <c r="F2" s="80" t="s">
        <v>41</v>
      </c>
    </row>
    <row r="3" spans="1:6" s="85" customFormat="1" ht="25.5" customHeight="1">
      <c r="A3" s="83"/>
      <c r="B3" s="133" t="s">
        <v>297</v>
      </c>
      <c r="C3" s="144" t="s">
        <v>18</v>
      </c>
      <c r="D3" s="133" t="s">
        <v>299</v>
      </c>
      <c r="E3" s="144" t="s">
        <v>18</v>
      </c>
      <c r="F3" s="84" t="s">
        <v>17</v>
      </c>
    </row>
    <row r="4" spans="1:6" s="85" customFormat="1" ht="18" customHeight="1">
      <c r="A4" s="86"/>
      <c r="B4" s="163" t="s">
        <v>151</v>
      </c>
      <c r="C4" s="145" t="s">
        <v>19</v>
      </c>
      <c r="D4" s="163" t="s">
        <v>20</v>
      </c>
      <c r="E4" s="145" t="s">
        <v>24</v>
      </c>
      <c r="F4" s="134" t="s">
        <v>25</v>
      </c>
    </row>
    <row r="5" spans="1:6" s="85" customFormat="1" ht="18" customHeight="1">
      <c r="A5" s="209" t="s">
        <v>274</v>
      </c>
      <c r="B5" s="210">
        <f>+B7+B9+B15+B25</f>
        <v>4063421.6000000006</v>
      </c>
      <c r="C5" s="211">
        <f>+B5/B51*100</f>
        <v>30.422904629520374</v>
      </c>
      <c r="D5" s="210">
        <f>+D7+D9+D15+D25</f>
        <v>4070193.590000001</v>
      </c>
      <c r="E5" s="211">
        <f>+D5/D51*100</f>
        <v>30.325260492941297</v>
      </c>
      <c r="F5" s="196">
        <f>+D5-B5</f>
        <v>6771.9900000002235</v>
      </c>
    </row>
    <row r="6" spans="1:6" s="89" customFormat="1" ht="18" customHeight="1">
      <c r="A6" s="87" t="s">
        <v>0</v>
      </c>
      <c r="B6" s="164">
        <f>+B7+B9</f>
        <v>3031853.8000000003</v>
      </c>
      <c r="C6" s="88">
        <f>+B6/B51*100</f>
        <v>22.69953947383873</v>
      </c>
      <c r="D6" s="164">
        <f>+D7+D9</f>
        <v>3014878.7900000005</v>
      </c>
      <c r="E6" s="88">
        <f>+D6/D51*100</f>
        <v>22.462564160589142</v>
      </c>
      <c r="F6" s="177">
        <f>+D6-B6</f>
        <v>-16975.009999999776</v>
      </c>
    </row>
    <row r="7" spans="1:6" s="89" customFormat="1" ht="18" customHeight="1">
      <c r="A7" s="90" t="s">
        <v>1</v>
      </c>
      <c r="B7" s="166">
        <v>75393.02</v>
      </c>
      <c r="C7" s="92"/>
      <c r="D7" s="166">
        <v>77173.2</v>
      </c>
      <c r="E7" s="92"/>
      <c r="F7" s="177">
        <f>+D7-B7</f>
        <v>1780.179999999993</v>
      </c>
    </row>
    <row r="8" spans="1:10" ht="18" customHeight="1">
      <c r="A8" s="93" t="s">
        <v>36</v>
      </c>
      <c r="B8" s="94">
        <v>2292.19</v>
      </c>
      <c r="C8" s="95"/>
      <c r="D8" s="94">
        <v>2342.36</v>
      </c>
      <c r="E8" s="95"/>
      <c r="F8" s="177">
        <f>+D8-B8</f>
        <v>50.17000000000007</v>
      </c>
      <c r="H8" s="468"/>
      <c r="I8" s="468"/>
      <c r="J8" s="468"/>
    </row>
    <row r="9" spans="1:10" s="89" customFormat="1" ht="18" customHeight="1">
      <c r="A9" s="246" t="s">
        <v>2</v>
      </c>
      <c r="B9" s="247">
        <f>+B10+B18+B19+B20+B21+B22+B23+B24</f>
        <v>2956460.7800000003</v>
      </c>
      <c r="C9" s="248"/>
      <c r="D9" s="247">
        <f>+D10+D18+D19+D20+D21+D22+D23+D24</f>
        <v>2937705.5900000003</v>
      </c>
      <c r="E9" s="248"/>
      <c r="F9" s="249">
        <f aca="true" t="shared" si="0" ref="F9:F25">+D9-B9</f>
        <v>-18755.189999999944</v>
      </c>
      <c r="H9" s="461"/>
      <c r="I9" s="461"/>
      <c r="J9" s="461"/>
    </row>
    <row r="10" spans="1:10" ht="18" customHeight="1">
      <c r="A10" s="250" t="s">
        <v>153</v>
      </c>
      <c r="B10" s="247">
        <f>+B11+B12+B13+B14</f>
        <v>2492765.48</v>
      </c>
      <c r="C10" s="248"/>
      <c r="D10" s="247">
        <f>+D11+D12+D13+D14</f>
        <v>2472741.48</v>
      </c>
      <c r="E10" s="251"/>
      <c r="F10" s="249">
        <f t="shared" si="0"/>
        <v>-20024</v>
      </c>
      <c r="H10" s="468"/>
      <c r="I10" s="470"/>
      <c r="J10" s="468"/>
    </row>
    <row r="11" spans="1:10" ht="18" customHeight="1">
      <c r="A11" s="250" t="s">
        <v>147</v>
      </c>
      <c r="B11" s="252">
        <v>2227286.48</v>
      </c>
      <c r="C11" s="563"/>
      <c r="D11" s="252">
        <f>2258065.48-D25</f>
        <v>2234286.48</v>
      </c>
      <c r="E11" s="253"/>
      <c r="F11" s="249">
        <f>+D11-B11</f>
        <v>7000</v>
      </c>
      <c r="G11" s="266"/>
      <c r="H11" s="468"/>
      <c r="I11" s="468"/>
      <c r="J11" s="468"/>
    </row>
    <row r="12" spans="1:10" ht="18" customHeight="1">
      <c r="A12" s="250" t="s">
        <v>146</v>
      </c>
      <c r="B12" s="253">
        <f>149488.33-B23</f>
        <v>139455</v>
      </c>
      <c r="C12" s="253"/>
      <c r="D12" s="253">
        <f>149488.33-D23</f>
        <v>139455</v>
      </c>
      <c r="E12" s="253"/>
      <c r="F12" s="249">
        <f t="shared" si="0"/>
        <v>0</v>
      </c>
      <c r="H12" s="468"/>
      <c r="I12" s="468"/>
      <c r="J12" s="468"/>
    </row>
    <row r="13" spans="1:10" ht="18" customHeight="1">
      <c r="A13" s="250" t="s">
        <v>145</v>
      </c>
      <c r="B13" s="254">
        <v>80000</v>
      </c>
      <c r="C13" s="253"/>
      <c r="D13" s="254">
        <v>60000</v>
      </c>
      <c r="E13" s="253"/>
      <c r="F13" s="249">
        <f>+D13-B13</f>
        <v>-20000</v>
      </c>
      <c r="H13" s="468"/>
      <c r="I13" s="468"/>
      <c r="J13" s="468"/>
    </row>
    <row r="14" spans="1:6" ht="18" customHeight="1">
      <c r="A14" s="250" t="s">
        <v>291</v>
      </c>
      <c r="B14" s="253">
        <v>46024</v>
      </c>
      <c r="C14" s="253"/>
      <c r="D14" s="253">
        <f>9000+30000</f>
        <v>39000</v>
      </c>
      <c r="E14" s="253"/>
      <c r="F14" s="249">
        <f>+D14-B14</f>
        <v>-7024</v>
      </c>
    </row>
    <row r="15" spans="1:6" ht="18" customHeight="1">
      <c r="A15" s="90" t="s">
        <v>231</v>
      </c>
      <c r="B15" s="234">
        <f>SUM(B16:B17)</f>
        <v>1031567.8</v>
      </c>
      <c r="C15" s="88">
        <f>+B15/B51*100</f>
        <v>7.723365155681641</v>
      </c>
      <c r="D15" s="234">
        <f>SUM(D16:D17)</f>
        <v>1031535.8</v>
      </c>
      <c r="E15" s="88">
        <f>+D15/D51*100</f>
        <v>7.685529238621445</v>
      </c>
      <c r="F15" s="177">
        <f>+D15-B15</f>
        <v>-32</v>
      </c>
    </row>
    <row r="16" spans="1:6" ht="18" customHeight="1">
      <c r="A16" s="97" t="s">
        <v>68</v>
      </c>
      <c r="B16" s="167">
        <v>421493.64</v>
      </c>
      <c r="C16" s="136"/>
      <c r="D16" s="167">
        <v>421461.64</v>
      </c>
      <c r="E16" s="136"/>
      <c r="F16" s="177">
        <f t="shared" si="0"/>
        <v>-32</v>
      </c>
    </row>
    <row r="17" spans="1:6" ht="18" customHeight="1">
      <c r="A17" s="97" t="s">
        <v>69</v>
      </c>
      <c r="B17" s="176">
        <v>610074.16</v>
      </c>
      <c r="C17" s="135"/>
      <c r="D17" s="176">
        <v>610074.16</v>
      </c>
      <c r="E17" s="135"/>
      <c r="F17" s="177">
        <f>+D17-B17</f>
        <v>0</v>
      </c>
    </row>
    <row r="18" spans="1:6" s="89" customFormat="1" ht="18" customHeight="1">
      <c r="A18" s="250" t="s">
        <v>144</v>
      </c>
      <c r="B18" s="247">
        <v>0</v>
      </c>
      <c r="C18" s="251"/>
      <c r="D18" s="247">
        <v>0</v>
      </c>
      <c r="E18" s="251"/>
      <c r="F18" s="255">
        <f t="shared" si="0"/>
        <v>0</v>
      </c>
    </row>
    <row r="19" spans="1:6" s="89" customFormat="1" ht="18" customHeight="1">
      <c r="A19" s="250" t="s">
        <v>187</v>
      </c>
      <c r="B19" s="247">
        <v>373483.29</v>
      </c>
      <c r="C19" s="248"/>
      <c r="D19" s="247">
        <v>373483.29</v>
      </c>
      <c r="E19" s="248"/>
      <c r="F19" s="255">
        <f t="shared" si="0"/>
        <v>0</v>
      </c>
    </row>
    <row r="20" spans="1:7" s="173" customFormat="1" ht="24">
      <c r="A20" s="256" t="s">
        <v>201</v>
      </c>
      <c r="B20" s="247">
        <v>0</v>
      </c>
      <c r="C20" s="257"/>
      <c r="D20" s="247">
        <v>0</v>
      </c>
      <c r="E20" s="257"/>
      <c r="F20" s="255">
        <f t="shared" si="0"/>
        <v>0</v>
      </c>
      <c r="G20" s="459"/>
    </row>
    <row r="21" spans="1:7" s="173" customFormat="1" ht="24">
      <c r="A21" s="256" t="s">
        <v>202</v>
      </c>
      <c r="B21" s="247">
        <v>23423</v>
      </c>
      <c r="C21" s="257"/>
      <c r="D21" s="247">
        <v>23423</v>
      </c>
      <c r="E21" s="257"/>
      <c r="F21" s="255">
        <f t="shared" si="0"/>
        <v>0</v>
      </c>
      <c r="G21" s="459"/>
    </row>
    <row r="22" spans="1:15" s="89" customFormat="1" ht="18" customHeight="1">
      <c r="A22" s="250" t="s">
        <v>224</v>
      </c>
      <c r="B22" s="247">
        <v>48255.68</v>
      </c>
      <c r="C22" s="248"/>
      <c r="D22" s="247">
        <v>49351.49</v>
      </c>
      <c r="E22" s="248"/>
      <c r="F22" s="258">
        <f t="shared" si="0"/>
        <v>1095.8099999999977</v>
      </c>
      <c r="G22" s="460"/>
      <c r="H22" s="461"/>
      <c r="I22" s="461"/>
      <c r="J22" s="461"/>
      <c r="K22" s="461"/>
      <c r="L22" s="461"/>
      <c r="M22" s="461"/>
      <c r="N22" s="461"/>
      <c r="O22" s="461"/>
    </row>
    <row r="23" spans="1:7" s="173" customFormat="1" ht="27">
      <c r="A23" s="256" t="s">
        <v>223</v>
      </c>
      <c r="B23" s="247">
        <v>10033.33</v>
      </c>
      <c r="C23" s="259"/>
      <c r="D23" s="247">
        <v>10033.33</v>
      </c>
      <c r="E23" s="260"/>
      <c r="F23" s="261">
        <f t="shared" si="0"/>
        <v>0</v>
      </c>
      <c r="G23" s="459"/>
    </row>
    <row r="24" spans="1:15" s="232" customFormat="1" ht="24">
      <c r="A24" s="262" t="s">
        <v>226</v>
      </c>
      <c r="B24" s="263">
        <v>8500</v>
      </c>
      <c r="C24" s="264"/>
      <c r="D24" s="263">
        <v>8673</v>
      </c>
      <c r="E24" s="265"/>
      <c r="F24" s="265">
        <f t="shared" si="0"/>
        <v>173</v>
      </c>
      <c r="G24" s="462"/>
      <c r="H24" s="463"/>
      <c r="I24" s="463"/>
      <c r="J24" s="463"/>
      <c r="K24" s="463"/>
      <c r="L24" s="463"/>
      <c r="M24" s="463"/>
      <c r="N24" s="464"/>
      <c r="O24" s="464"/>
    </row>
    <row r="25" spans="1:7" s="173" customFormat="1" ht="24">
      <c r="A25" s="170" t="s">
        <v>225</v>
      </c>
      <c r="B25" s="165">
        <f>+B26+B27+B28+B29</f>
        <v>0</v>
      </c>
      <c r="C25" s="172">
        <v>0</v>
      </c>
      <c r="D25" s="165">
        <f>+D26+D27+D28+D29</f>
        <v>23779</v>
      </c>
      <c r="E25" s="172">
        <f>+D25/D51*100</f>
        <v>0.17716709373070655</v>
      </c>
      <c r="F25" s="241">
        <f t="shared" si="0"/>
        <v>23779</v>
      </c>
      <c r="G25" s="459"/>
    </row>
    <row r="26" spans="1:15" s="233" customFormat="1" ht="24">
      <c r="A26" s="236" t="s">
        <v>227</v>
      </c>
      <c r="B26" s="237">
        <v>0</v>
      </c>
      <c r="C26" s="237">
        <v>0</v>
      </c>
      <c r="D26" s="237">
        <v>23779</v>
      </c>
      <c r="E26" s="237">
        <v>0</v>
      </c>
      <c r="F26" s="237">
        <v>0</v>
      </c>
      <c r="G26" s="465"/>
      <c r="H26" s="466"/>
      <c r="I26" s="466"/>
      <c r="J26" s="466"/>
      <c r="K26" s="466"/>
      <c r="L26" s="466"/>
      <c r="M26" s="466"/>
      <c r="N26" s="464"/>
      <c r="O26" s="464"/>
    </row>
    <row r="27" spans="1:15" s="232" customFormat="1" ht="18.75" customHeight="1">
      <c r="A27" s="231" t="s">
        <v>228</v>
      </c>
      <c r="B27" s="234">
        <f>B28+B29</f>
        <v>0</v>
      </c>
      <c r="C27" s="234">
        <v>0</v>
      </c>
      <c r="D27" s="234">
        <f>D28+D29</f>
        <v>0</v>
      </c>
      <c r="E27" s="240">
        <f>E28+E29</f>
        <v>0</v>
      </c>
      <c r="F27" s="238">
        <f>F28+F29</f>
        <v>0</v>
      </c>
      <c r="G27" s="465"/>
      <c r="H27" s="466"/>
      <c r="I27" s="466"/>
      <c r="J27" s="466"/>
      <c r="K27" s="466"/>
      <c r="L27" s="466"/>
      <c r="M27" s="466"/>
      <c r="N27" s="464"/>
      <c r="O27" s="464"/>
    </row>
    <row r="28" spans="1:7" s="173" customFormat="1" ht="24">
      <c r="A28" s="174" t="s">
        <v>199</v>
      </c>
      <c r="B28" s="165">
        <v>0</v>
      </c>
      <c r="C28" s="175"/>
      <c r="D28" s="165">
        <v>0</v>
      </c>
      <c r="E28" s="174"/>
      <c r="F28" s="239">
        <f aca="true" t="shared" si="1" ref="F28:F43">+D28-B28</f>
        <v>0</v>
      </c>
      <c r="G28" s="459"/>
    </row>
    <row r="29" spans="1:15" ht="17.25" customHeight="1">
      <c r="A29" s="175" t="s">
        <v>200</v>
      </c>
      <c r="B29" s="176">
        <v>0</v>
      </c>
      <c r="C29" s="171"/>
      <c r="D29" s="176">
        <v>0</v>
      </c>
      <c r="E29" s="171"/>
      <c r="F29" s="235">
        <f t="shared" si="1"/>
        <v>0</v>
      </c>
      <c r="G29" s="467"/>
      <c r="H29" s="468"/>
      <c r="I29" s="468"/>
      <c r="J29" s="468"/>
      <c r="K29" s="468"/>
      <c r="L29" s="468"/>
      <c r="M29" s="468"/>
      <c r="N29" s="468"/>
      <c r="O29" s="468"/>
    </row>
    <row r="30" spans="1:15" ht="18" customHeight="1">
      <c r="A30" s="204" t="s">
        <v>193</v>
      </c>
      <c r="B30" s="208">
        <f>+B31+B35</f>
        <v>1049090.04</v>
      </c>
      <c r="C30" s="205">
        <f>+B30/B51*100</f>
        <v>7.854554455953995</v>
      </c>
      <c r="D30" s="208">
        <f>+D31+D35</f>
        <v>1046279.6599999999</v>
      </c>
      <c r="E30" s="205">
        <f>+D30/D51*100</f>
        <v>7.795379393235702</v>
      </c>
      <c r="F30" s="196">
        <f t="shared" si="1"/>
        <v>-2810.380000000121</v>
      </c>
      <c r="G30" s="467"/>
      <c r="H30" s="468"/>
      <c r="I30" s="468"/>
      <c r="J30" s="468"/>
      <c r="K30" s="468"/>
      <c r="L30" s="468"/>
      <c r="M30" s="468"/>
      <c r="N30" s="468"/>
      <c r="O30" s="468"/>
    </row>
    <row r="31" spans="1:15" ht="18" customHeight="1">
      <c r="A31" s="90" t="s">
        <v>3</v>
      </c>
      <c r="B31" s="165">
        <f>+B32+B34</f>
        <v>423629.38</v>
      </c>
      <c r="C31" s="96">
        <f>+B31/B51*100</f>
        <v>3.171720164602867</v>
      </c>
      <c r="D31" s="165">
        <f>+D32+D34</f>
        <v>422530.91</v>
      </c>
      <c r="E31" s="96">
        <f>+D31/D51*100</f>
        <v>3.148095939109749</v>
      </c>
      <c r="F31" s="177">
        <f t="shared" si="1"/>
        <v>-1098.4700000000303</v>
      </c>
      <c r="G31" s="467"/>
      <c r="H31" s="468"/>
      <c r="I31" s="468"/>
      <c r="J31" s="468"/>
      <c r="K31" s="468"/>
      <c r="L31" s="468"/>
      <c r="M31" s="468"/>
      <c r="N31" s="468"/>
      <c r="O31" s="468"/>
    </row>
    <row r="32" spans="1:15" s="89" customFormat="1" ht="18" customHeight="1">
      <c r="A32" s="93" t="s">
        <v>4</v>
      </c>
      <c r="B32" s="497">
        <v>99926.44</v>
      </c>
      <c r="C32" s="136"/>
      <c r="D32" s="497">
        <v>99634.99</v>
      </c>
      <c r="E32" s="136"/>
      <c r="F32" s="177">
        <f t="shared" si="1"/>
        <v>-291.4499999999971</v>
      </c>
      <c r="G32" s="469"/>
      <c r="H32" s="461"/>
      <c r="I32" s="461"/>
      <c r="J32" s="461"/>
      <c r="K32" s="461"/>
      <c r="L32" s="461"/>
      <c r="M32" s="461"/>
      <c r="N32" s="461"/>
      <c r="O32" s="461"/>
    </row>
    <row r="33" spans="1:15" ht="18" customHeight="1">
      <c r="A33" s="98" t="s">
        <v>36</v>
      </c>
      <c r="B33" s="99">
        <v>2950.36</v>
      </c>
      <c r="C33" s="95"/>
      <c r="D33" s="99">
        <v>2940.58</v>
      </c>
      <c r="E33" s="95"/>
      <c r="F33" s="177">
        <f t="shared" si="1"/>
        <v>-9.7800000000002</v>
      </c>
      <c r="G33" s="467"/>
      <c r="H33" s="468"/>
      <c r="I33" s="468"/>
      <c r="J33" s="468"/>
      <c r="K33" s="468"/>
      <c r="L33" s="468"/>
      <c r="M33" s="468"/>
      <c r="N33" s="468"/>
      <c r="O33" s="468"/>
    </row>
    <row r="34" spans="1:15" ht="18" customHeight="1">
      <c r="A34" s="93" t="s">
        <v>39</v>
      </c>
      <c r="B34" s="167">
        <v>323702.94</v>
      </c>
      <c r="C34" s="135"/>
      <c r="D34" s="167">
        <v>322895.92</v>
      </c>
      <c r="E34" s="136"/>
      <c r="F34" s="177">
        <f t="shared" si="1"/>
        <v>-807.0200000000186</v>
      </c>
      <c r="G34" s="467"/>
      <c r="H34" s="468"/>
      <c r="I34" s="468"/>
      <c r="J34" s="468"/>
      <c r="K34" s="468"/>
      <c r="L34" s="468"/>
      <c r="M34" s="468"/>
      <c r="N34" s="468"/>
      <c r="O34" s="468"/>
    </row>
    <row r="35" spans="1:15" ht="18" customHeight="1">
      <c r="A35" s="90" t="s">
        <v>5</v>
      </c>
      <c r="B35" s="165">
        <f>+B36+B38</f>
        <v>625460.66</v>
      </c>
      <c r="C35" s="91">
        <f>+B35/B51*100</f>
        <v>4.682834291351128</v>
      </c>
      <c r="D35" s="165">
        <f>+D36+D38</f>
        <v>623748.75</v>
      </c>
      <c r="E35" s="96">
        <f>+D35/D51*100</f>
        <v>4.647283454125954</v>
      </c>
      <c r="F35" s="207">
        <f t="shared" si="1"/>
        <v>-1711.9100000000326</v>
      </c>
      <c r="G35" s="467"/>
      <c r="H35" s="468"/>
      <c r="I35" s="468"/>
      <c r="J35" s="468"/>
      <c r="K35" s="468"/>
      <c r="L35" s="468"/>
      <c r="M35" s="468"/>
      <c r="N35" s="468"/>
      <c r="O35" s="468"/>
    </row>
    <row r="36" spans="1:6" s="89" customFormat="1" ht="18" customHeight="1">
      <c r="A36" s="93" t="s">
        <v>4</v>
      </c>
      <c r="B36" s="167">
        <v>156102.64</v>
      </c>
      <c r="C36" s="135"/>
      <c r="D36" s="167">
        <v>161352.01</v>
      </c>
      <c r="E36" s="136"/>
      <c r="F36" s="177">
        <f t="shared" si="1"/>
        <v>5249.369999999995</v>
      </c>
    </row>
    <row r="37" spans="1:6" s="89" customFormat="1" ht="18" customHeight="1">
      <c r="A37" s="98" t="s">
        <v>36</v>
      </c>
      <c r="B37" s="94">
        <v>4606.74</v>
      </c>
      <c r="C37" s="135"/>
      <c r="D37" s="94">
        <v>4755.91</v>
      </c>
      <c r="E37" s="136"/>
      <c r="F37" s="177">
        <f t="shared" si="1"/>
        <v>149.17000000000007</v>
      </c>
    </row>
    <row r="38" spans="1:6" s="89" customFormat="1" ht="23.25" customHeight="1">
      <c r="A38" s="93" t="s">
        <v>39</v>
      </c>
      <c r="B38" s="167">
        <v>469358.02</v>
      </c>
      <c r="C38" s="135"/>
      <c r="D38" s="167">
        <v>462396.74</v>
      </c>
      <c r="E38" s="136"/>
      <c r="F38" s="207">
        <f t="shared" si="1"/>
        <v>-6961.280000000028</v>
      </c>
    </row>
    <row r="39" spans="1:6" s="89" customFormat="1" ht="18" customHeight="1">
      <c r="A39" s="204" t="s">
        <v>194</v>
      </c>
      <c r="B39" s="503">
        <f>+B40+B42</f>
        <v>568363.99</v>
      </c>
      <c r="C39" s="504">
        <f>+B39/B51*100</f>
        <v>4.255350580068696</v>
      </c>
      <c r="D39" s="503">
        <f>+D40+D42</f>
        <v>561979.2699999999</v>
      </c>
      <c r="E39" s="504">
        <f>+D39/D51*100</f>
        <v>4.187065646276295</v>
      </c>
      <c r="F39" s="196">
        <f t="shared" si="1"/>
        <v>-6384.7200000000885</v>
      </c>
    </row>
    <row r="40" spans="1:6" s="89" customFormat="1" ht="18" customHeight="1">
      <c r="A40" s="93" t="s">
        <v>229</v>
      </c>
      <c r="B40" s="167">
        <v>2564.29</v>
      </c>
      <c r="C40" s="138"/>
      <c r="D40" s="167">
        <v>2544.57</v>
      </c>
      <c r="E40" s="136"/>
      <c r="F40" s="177">
        <f t="shared" si="1"/>
        <v>-19.7199999999998</v>
      </c>
    </row>
    <row r="41" spans="1:6" s="89" customFormat="1" ht="18" customHeight="1">
      <c r="A41" s="98" t="s">
        <v>36</v>
      </c>
      <c r="B41" s="94">
        <v>71.56</v>
      </c>
      <c r="C41" s="96"/>
      <c r="D41" s="94">
        <v>70.97</v>
      </c>
      <c r="E41" s="95"/>
      <c r="F41" s="177">
        <f t="shared" si="1"/>
        <v>-0.5900000000000034</v>
      </c>
    </row>
    <row r="42" spans="1:6" s="89" customFormat="1" ht="18" customHeight="1">
      <c r="A42" s="93" t="s">
        <v>230</v>
      </c>
      <c r="B42" s="167">
        <v>565799.7</v>
      </c>
      <c r="C42" s="139"/>
      <c r="D42" s="167">
        <v>559434.7</v>
      </c>
      <c r="E42" s="140"/>
      <c r="F42" s="207">
        <f t="shared" si="1"/>
        <v>-6365</v>
      </c>
    </row>
    <row r="43" spans="1:6" s="89" customFormat="1" ht="18" customHeight="1">
      <c r="A43" s="204" t="s">
        <v>195</v>
      </c>
      <c r="B43" s="505">
        <v>0</v>
      </c>
      <c r="C43" s="504"/>
      <c r="D43" s="505">
        <v>0</v>
      </c>
      <c r="E43" s="206"/>
      <c r="F43" s="196">
        <f t="shared" si="1"/>
        <v>0</v>
      </c>
    </row>
    <row r="44" spans="1:6" ht="18" customHeight="1">
      <c r="A44" s="93" t="s">
        <v>149</v>
      </c>
      <c r="B44" s="506">
        <v>0</v>
      </c>
      <c r="C44" s="100"/>
      <c r="D44" s="506">
        <v>0</v>
      </c>
      <c r="E44" s="100"/>
      <c r="F44" s="507"/>
    </row>
    <row r="45" spans="1:6" ht="18" customHeight="1">
      <c r="A45" s="101" t="s">
        <v>150</v>
      </c>
      <c r="B45" s="102">
        <v>0</v>
      </c>
      <c r="C45" s="100"/>
      <c r="D45" s="102">
        <v>0</v>
      </c>
      <c r="E45" s="100"/>
      <c r="F45" s="508"/>
    </row>
    <row r="46" spans="1:6" ht="18" customHeight="1">
      <c r="A46" s="201" t="s">
        <v>196</v>
      </c>
      <c r="B46" s="202">
        <f>+B47+B48</f>
        <v>6131.99</v>
      </c>
      <c r="C46" s="203">
        <f>+B46/B51*100</f>
        <v>0.04591031040421024</v>
      </c>
      <c r="D46" s="202">
        <f>+D47+D48</f>
        <v>6038.24</v>
      </c>
      <c r="E46" s="203">
        <f>+D46/D51*100</f>
        <v>0.044988327181483725</v>
      </c>
      <c r="F46" s="509">
        <f>+D46-B46</f>
        <v>-93.75</v>
      </c>
    </row>
    <row r="47" spans="1:6" ht="18" customHeight="1">
      <c r="A47" s="93" t="s">
        <v>188</v>
      </c>
      <c r="B47" s="102">
        <v>0</v>
      </c>
      <c r="C47" s="103"/>
      <c r="D47" s="102">
        <v>0</v>
      </c>
      <c r="E47" s="100"/>
      <c r="F47" s="137">
        <v>0</v>
      </c>
    </row>
    <row r="48" spans="1:6" ht="18" customHeight="1">
      <c r="A48" s="101" t="s">
        <v>189</v>
      </c>
      <c r="B48" s="510">
        <v>6131.99</v>
      </c>
      <c r="C48" s="511"/>
      <c r="D48" s="510">
        <v>6038.24</v>
      </c>
      <c r="E48" s="511"/>
      <c r="F48" s="512">
        <v>0</v>
      </c>
    </row>
    <row r="49" spans="1:6" ht="18" customHeight="1">
      <c r="A49" s="198" t="s">
        <v>156</v>
      </c>
      <c r="B49" s="199">
        <f>+B5+B30+B39+B43+B46</f>
        <v>5687007.620000001</v>
      </c>
      <c r="C49" s="200">
        <f>+B49/B51*100</f>
        <v>42.57871997594728</v>
      </c>
      <c r="D49" s="199">
        <f>+D5+D30+D39+D43+D46</f>
        <v>5684490.760000001</v>
      </c>
      <c r="E49" s="200">
        <f>+D49/D51*100</f>
        <v>42.352693859634776</v>
      </c>
      <c r="F49" s="197">
        <f>SUM(F5,F30,F39,F43,F46)</f>
        <v>-2516.859999999986</v>
      </c>
    </row>
    <row r="50" spans="1:6" ht="18" customHeight="1">
      <c r="A50" s="104" t="s">
        <v>197</v>
      </c>
      <c r="B50" s="169">
        <v>33.8857</v>
      </c>
      <c r="C50" s="141"/>
      <c r="D50" s="169">
        <v>33.9266</v>
      </c>
      <c r="E50" s="178"/>
      <c r="F50" s="142"/>
    </row>
    <row r="51" spans="1:6" ht="24" customHeight="1">
      <c r="A51" s="26" t="s">
        <v>162</v>
      </c>
      <c r="B51" s="168">
        <v>13356455.11</v>
      </c>
      <c r="C51" s="143"/>
      <c r="D51" s="168">
        <v>13421792.67</v>
      </c>
      <c r="E51" s="179"/>
      <c r="F51" s="105"/>
    </row>
    <row r="52" spans="1:4" s="232" customFormat="1" ht="24">
      <c r="A52" s="232" t="s">
        <v>245</v>
      </c>
      <c r="B52" s="242"/>
      <c r="C52" s="242"/>
      <c r="D52" s="242"/>
    </row>
    <row r="53" spans="1:13" s="232" customFormat="1" ht="24">
      <c r="A53" s="232" t="s">
        <v>246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</row>
    <row r="54" spans="1:13" s="232" customFormat="1" ht="24">
      <c r="A54" s="232" t="s">
        <v>275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</row>
    <row r="55" s="232" customFormat="1" ht="24">
      <c r="A55" s="232" t="s">
        <v>276</v>
      </c>
    </row>
    <row r="56" s="232" customFormat="1" ht="24">
      <c r="A56" s="232" t="s">
        <v>247</v>
      </c>
    </row>
    <row r="57" s="232" customFormat="1" ht="24"/>
    <row r="58" ht="18" customHeight="1">
      <c r="A58" s="180"/>
    </row>
    <row r="59" ht="18" customHeight="1">
      <c r="A59" s="180"/>
    </row>
    <row r="60" ht="18" customHeight="1">
      <c r="A60" s="180"/>
    </row>
    <row r="61" ht="18" customHeight="1">
      <c r="A61" s="180"/>
    </row>
    <row r="62" ht="18" customHeight="1">
      <c r="A62" s="180"/>
    </row>
  </sheetData>
  <sheetProtection/>
  <printOptions horizontalCentered="1"/>
  <pageMargins left="0.2362204724409449" right="0.2755905511811024" top="0.31496062992125984" bottom="0.3937007874015748" header="0.15748031496062992" footer="0.2362204724409449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S38"/>
  <sheetViews>
    <sheetView zoomScalePageLayoutView="0" workbookViewId="0" topLeftCell="A1">
      <selection activeCell="B11" sqref="B11"/>
    </sheetView>
  </sheetViews>
  <sheetFormatPr defaultColWidth="9.140625" defaultRowHeight="24.75" customHeight="1"/>
  <cols>
    <col min="1" max="1" width="27.140625" style="13" customWidth="1"/>
    <col min="2" max="2" width="15.57421875" style="13" customWidth="1"/>
    <col min="3" max="3" width="12.00390625" style="13" customWidth="1"/>
    <col min="4" max="4" width="12.8515625" style="56" customWidth="1"/>
    <col min="5" max="5" width="12.421875" style="13" customWidth="1"/>
    <col min="6" max="6" width="13.28125" style="13" customWidth="1"/>
    <col min="7" max="7" width="10.8515625" style="13" customWidth="1"/>
    <col min="8" max="8" width="11.57421875" style="13" customWidth="1"/>
    <col min="9" max="9" width="10.421875" style="13" customWidth="1"/>
    <col min="10" max="10" width="11.140625" style="13" customWidth="1"/>
    <col min="11" max="11" width="11.7109375" style="13" customWidth="1"/>
    <col min="12" max="12" width="12.28125" style="13" customWidth="1"/>
    <col min="13" max="13" width="11.8515625" style="13" customWidth="1"/>
    <col min="14" max="14" width="11.28125" style="13" customWidth="1"/>
    <col min="15" max="15" width="13.28125" style="13" customWidth="1"/>
    <col min="16" max="21" width="13.28125" style="18" customWidth="1"/>
    <col min="22" max="97" width="9.140625" style="18" customWidth="1"/>
    <col min="98" max="16384" width="9.140625" style="13" customWidth="1"/>
  </cols>
  <sheetData>
    <row r="1" spans="1:97" s="16" customFormat="1" ht="36" customHeight="1">
      <c r="A1" s="109" t="s">
        <v>210</v>
      </c>
      <c r="B1" s="109"/>
      <c r="C1" s="109"/>
      <c r="D1" s="110"/>
      <c r="E1" s="109"/>
      <c r="F1" s="109"/>
      <c r="G1" s="109"/>
      <c r="H1" s="109"/>
      <c r="I1" s="109"/>
      <c r="J1" s="109"/>
      <c r="K1" s="109"/>
      <c r="L1" s="109"/>
      <c r="M1" s="111"/>
      <c r="N1" s="111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</row>
    <row r="2" spans="1:97" s="16" customFormat="1" ht="17.25" customHeight="1">
      <c r="A2" s="112"/>
      <c r="B2" s="112"/>
      <c r="C2" s="113"/>
      <c r="D2" s="114"/>
      <c r="E2" s="113"/>
      <c r="F2" s="113"/>
      <c r="G2" s="115"/>
      <c r="H2" s="115"/>
      <c r="I2" s="116"/>
      <c r="J2" s="116"/>
      <c r="K2" s="116"/>
      <c r="L2" s="116"/>
      <c r="M2" s="117"/>
      <c r="N2" s="118" t="s">
        <v>192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</row>
    <row r="3" spans="1:97" s="28" customFormat="1" ht="30.75" customHeight="1">
      <c r="A3" s="119" t="s">
        <v>27</v>
      </c>
      <c r="B3" s="120" t="s">
        <v>222</v>
      </c>
      <c r="C3" s="120" t="s">
        <v>209</v>
      </c>
      <c r="D3" s="120" t="s">
        <v>211</v>
      </c>
      <c r="E3" s="120" t="s">
        <v>212</v>
      </c>
      <c r="F3" s="120" t="s">
        <v>213</v>
      </c>
      <c r="G3" s="120" t="s">
        <v>214</v>
      </c>
      <c r="H3" s="120" t="s">
        <v>215</v>
      </c>
      <c r="I3" s="131" t="s">
        <v>216</v>
      </c>
      <c r="J3" s="120" t="s">
        <v>217</v>
      </c>
      <c r="K3" s="120" t="s">
        <v>218</v>
      </c>
      <c r="L3" s="120" t="s">
        <v>219</v>
      </c>
      <c r="M3" s="120" t="s">
        <v>220</v>
      </c>
      <c r="N3" s="120" t="s">
        <v>221</v>
      </c>
      <c r="O3" s="194"/>
      <c r="P3" s="61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</row>
    <row r="4" spans="1:97" s="17" customFormat="1" ht="24.75" customHeight="1">
      <c r="A4" s="121" t="s">
        <v>28</v>
      </c>
      <c r="B4" s="125"/>
      <c r="C4" s="124"/>
      <c r="D4" s="188"/>
      <c r="E4" s="124"/>
      <c r="F4" s="124"/>
      <c r="G4" s="124"/>
      <c r="H4" s="124"/>
      <c r="I4" s="132"/>
      <c r="J4" s="124"/>
      <c r="K4" s="124"/>
      <c r="L4" s="124"/>
      <c r="M4" s="124"/>
      <c r="N4" s="12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</row>
    <row r="5" spans="1:97" s="19" customFormat="1" ht="24.75" customHeight="1">
      <c r="A5" s="122" t="s">
        <v>31</v>
      </c>
      <c r="B5" s="218">
        <v>14500</v>
      </c>
      <c r="C5" s="181">
        <v>0</v>
      </c>
      <c r="D5" s="181">
        <v>14586.4</v>
      </c>
      <c r="E5" s="181">
        <v>0</v>
      </c>
      <c r="F5" s="181">
        <v>0</v>
      </c>
      <c r="G5" s="191">
        <v>0</v>
      </c>
      <c r="H5" s="182">
        <v>0</v>
      </c>
      <c r="I5" s="182">
        <v>0</v>
      </c>
      <c r="J5" s="182">
        <v>0</v>
      </c>
      <c r="K5" s="181">
        <v>908.67</v>
      </c>
      <c r="L5" s="182">
        <v>8003.46</v>
      </c>
      <c r="M5" s="182">
        <v>0</v>
      </c>
      <c r="N5" s="181">
        <v>24088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</row>
    <row r="6" spans="1:97" s="19" customFormat="1" ht="24.75" customHeight="1">
      <c r="A6" s="122" t="s">
        <v>32</v>
      </c>
      <c r="B6" s="219">
        <v>121610.78</v>
      </c>
      <c r="C6" s="162">
        <v>6009.53</v>
      </c>
      <c r="D6" s="162">
        <v>5365.57</v>
      </c>
      <c r="E6" s="162">
        <v>17013.8</v>
      </c>
      <c r="F6" s="162">
        <v>12626.779999999999</v>
      </c>
      <c r="G6" s="183">
        <v>223.15</v>
      </c>
      <c r="H6" s="183">
        <v>10104.8</v>
      </c>
      <c r="I6" s="183">
        <v>1737.28</v>
      </c>
      <c r="J6" s="186">
        <v>4480.23</v>
      </c>
      <c r="K6" s="162">
        <v>20362.53</v>
      </c>
      <c r="L6" s="183">
        <v>12494.79</v>
      </c>
      <c r="M6" s="183">
        <v>202.23</v>
      </c>
      <c r="N6" s="162">
        <v>8432.58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s="19" customFormat="1" ht="24.75" customHeight="1">
      <c r="A7" s="123" t="s">
        <v>33</v>
      </c>
      <c r="B7" s="220">
        <v>962.5</v>
      </c>
      <c r="C7" s="181">
        <v>2.43</v>
      </c>
      <c r="D7" s="181">
        <v>0</v>
      </c>
      <c r="E7" s="181">
        <v>24</v>
      </c>
      <c r="F7" s="181">
        <v>584.63</v>
      </c>
      <c r="G7" s="191">
        <v>0.33</v>
      </c>
      <c r="H7" s="183">
        <v>0.27</v>
      </c>
      <c r="I7" s="182">
        <v>36</v>
      </c>
      <c r="J7" s="184">
        <v>0</v>
      </c>
      <c r="K7" s="181">
        <v>0.26</v>
      </c>
      <c r="L7" s="182">
        <v>0.25</v>
      </c>
      <c r="M7" s="182">
        <v>0</v>
      </c>
      <c r="N7" s="181">
        <v>0.79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s="17" customFormat="1" ht="24.75" customHeight="1">
      <c r="A8" s="212" t="s">
        <v>8</v>
      </c>
      <c r="B8" s="213">
        <f>B5+B6+B7</f>
        <v>137073.28</v>
      </c>
      <c r="C8" s="213">
        <f aca="true" t="shared" si="0" ref="C8:N8">SUM(C5:C7)</f>
        <v>6011.96</v>
      </c>
      <c r="D8" s="213">
        <f t="shared" si="0"/>
        <v>19951.97</v>
      </c>
      <c r="E8" s="213">
        <f t="shared" si="0"/>
        <v>17037.8</v>
      </c>
      <c r="F8" s="213">
        <f t="shared" si="0"/>
        <v>13211.409999999998</v>
      </c>
      <c r="G8" s="213">
        <f t="shared" si="0"/>
        <v>223.48000000000002</v>
      </c>
      <c r="H8" s="213">
        <f t="shared" si="0"/>
        <v>10105.07</v>
      </c>
      <c r="I8" s="213">
        <f t="shared" si="0"/>
        <v>1773.28</v>
      </c>
      <c r="J8" s="213">
        <f t="shared" si="0"/>
        <v>4480.23</v>
      </c>
      <c r="K8" s="213">
        <f t="shared" si="0"/>
        <v>21271.459999999995</v>
      </c>
      <c r="L8" s="213">
        <f t="shared" si="0"/>
        <v>20498.5</v>
      </c>
      <c r="M8" s="213">
        <f t="shared" si="0"/>
        <v>202.23</v>
      </c>
      <c r="N8" s="213">
        <f t="shared" si="0"/>
        <v>32521.370000000003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s="17" customFormat="1" ht="24.75" customHeight="1">
      <c r="A9" s="125" t="s">
        <v>29</v>
      </c>
      <c r="B9" s="221"/>
      <c r="C9" s="189"/>
      <c r="D9" s="189"/>
      <c r="E9" s="189"/>
      <c r="F9" s="189"/>
      <c r="G9" s="189"/>
      <c r="H9" s="189"/>
      <c r="I9" s="190"/>
      <c r="J9" s="189"/>
      <c r="K9" s="190"/>
      <c r="L9" s="189"/>
      <c r="M9" s="189"/>
      <c r="N9" s="189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</row>
    <row r="10" spans="1:97" s="19" customFormat="1" ht="24.75" customHeight="1">
      <c r="A10" s="122" t="s">
        <v>31</v>
      </c>
      <c r="B10" s="222">
        <v>10103.74</v>
      </c>
      <c r="C10" s="162">
        <v>401.31</v>
      </c>
      <c r="D10" s="162">
        <v>3900.66</v>
      </c>
      <c r="E10" s="162">
        <v>0</v>
      </c>
      <c r="F10" s="162">
        <v>93.47</v>
      </c>
      <c r="G10" s="195">
        <v>369.93</v>
      </c>
      <c r="H10" s="162">
        <v>0</v>
      </c>
      <c r="I10" s="191">
        <v>327.78</v>
      </c>
      <c r="J10" s="184">
        <v>7945.59</v>
      </c>
      <c r="K10" s="162">
        <v>0</v>
      </c>
      <c r="L10" s="191">
        <v>93.47</v>
      </c>
      <c r="M10" s="191">
        <v>374.49</v>
      </c>
      <c r="N10" s="162">
        <v>0</v>
      </c>
      <c r="O10" s="73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</row>
    <row r="11" spans="1:97" s="19" customFormat="1" ht="24.75" customHeight="1">
      <c r="A11" s="122" t="s">
        <v>34</v>
      </c>
      <c r="B11" s="222">
        <v>2346.68</v>
      </c>
      <c r="C11" s="162">
        <v>182.87</v>
      </c>
      <c r="D11" s="162">
        <v>88.31</v>
      </c>
      <c r="E11" s="162">
        <v>117.84</v>
      </c>
      <c r="F11" s="162">
        <v>83.88</v>
      </c>
      <c r="G11" s="195">
        <v>154.42</v>
      </c>
      <c r="H11" s="162">
        <v>2.11</v>
      </c>
      <c r="I11" s="183">
        <v>157.99</v>
      </c>
      <c r="J11" s="186">
        <v>78.53</v>
      </c>
      <c r="K11" s="162">
        <v>132.35</v>
      </c>
      <c r="L11" s="183">
        <v>156.85</v>
      </c>
      <c r="M11" s="183">
        <v>164.52</v>
      </c>
      <c r="N11" s="162">
        <v>3.78</v>
      </c>
      <c r="O11" s="73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</row>
    <row r="12" spans="1:97" s="19" customFormat="1" ht="24.75" customHeight="1">
      <c r="A12" s="123" t="s">
        <v>33</v>
      </c>
      <c r="B12" s="223">
        <v>12.87</v>
      </c>
      <c r="C12" s="162">
        <v>0</v>
      </c>
      <c r="D12" s="162">
        <v>0.28</v>
      </c>
      <c r="E12" s="162">
        <v>2.43</v>
      </c>
      <c r="F12" s="162">
        <v>0</v>
      </c>
      <c r="G12" s="195">
        <v>0.89</v>
      </c>
      <c r="H12" s="162">
        <v>0.91</v>
      </c>
      <c r="I12" s="191">
        <v>0</v>
      </c>
      <c r="J12" s="186">
        <v>0.15</v>
      </c>
      <c r="K12" s="162">
        <v>1.52</v>
      </c>
      <c r="L12" s="191">
        <v>0</v>
      </c>
      <c r="M12" s="191">
        <v>0.49</v>
      </c>
      <c r="N12" s="162">
        <v>0.76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</row>
    <row r="13" spans="1:97" s="17" customFormat="1" ht="24.75" customHeight="1">
      <c r="A13" s="212" t="s">
        <v>8</v>
      </c>
      <c r="B13" s="213">
        <f>B10+B11+B12</f>
        <v>12463.29</v>
      </c>
      <c r="C13" s="213">
        <f aca="true" t="shared" si="1" ref="C13:N13">SUM(C10:C12)</f>
        <v>584.1800000000001</v>
      </c>
      <c r="D13" s="213">
        <f t="shared" si="1"/>
        <v>3989.25</v>
      </c>
      <c r="E13" s="213">
        <f t="shared" si="1"/>
        <v>120.27000000000001</v>
      </c>
      <c r="F13" s="213">
        <f t="shared" si="1"/>
        <v>177.35</v>
      </c>
      <c r="G13" s="214">
        <f t="shared" si="1"/>
        <v>525.24</v>
      </c>
      <c r="H13" s="216">
        <f t="shared" si="1"/>
        <v>3.02</v>
      </c>
      <c r="I13" s="213">
        <f t="shared" si="1"/>
        <v>485.77</v>
      </c>
      <c r="J13" s="213">
        <f t="shared" si="1"/>
        <v>8024.2699999999995</v>
      </c>
      <c r="K13" s="213">
        <f t="shared" si="1"/>
        <v>133.87</v>
      </c>
      <c r="L13" s="213">
        <f t="shared" si="1"/>
        <v>250.32</v>
      </c>
      <c r="M13" s="217">
        <f t="shared" si="1"/>
        <v>539.5</v>
      </c>
      <c r="N13" s="216">
        <f t="shared" si="1"/>
        <v>4.54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</row>
    <row r="14" spans="1:97" s="17" customFormat="1" ht="23.25">
      <c r="A14" s="121" t="s">
        <v>30</v>
      </c>
      <c r="B14" s="221"/>
      <c r="C14" s="189"/>
      <c r="D14" s="189"/>
      <c r="E14" s="189"/>
      <c r="F14" s="189"/>
      <c r="G14" s="189"/>
      <c r="H14" s="189"/>
      <c r="I14" s="190"/>
      <c r="J14" s="189"/>
      <c r="K14" s="190"/>
      <c r="L14" s="189"/>
      <c r="M14" s="189"/>
      <c r="N14" s="189"/>
      <c r="O14" s="7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9" customFormat="1" ht="24.75" customHeight="1">
      <c r="A15" s="122" t="s">
        <v>31</v>
      </c>
      <c r="B15" s="222">
        <f>B5+B10</f>
        <v>24603.739999999998</v>
      </c>
      <c r="C15" s="187">
        <v>401.31</v>
      </c>
      <c r="D15" s="189">
        <f aca="true" t="shared" si="2" ref="C15:D17">D5+D10</f>
        <v>18487.059999999998</v>
      </c>
      <c r="E15" s="189">
        <f aca="true" t="shared" si="3" ref="E15:F17">E5+E10</f>
        <v>0</v>
      </c>
      <c r="F15" s="189">
        <f t="shared" si="3"/>
        <v>93.47</v>
      </c>
      <c r="G15" s="185">
        <f aca="true" t="shared" si="4" ref="G15:H17">G5+G10</f>
        <v>369.93</v>
      </c>
      <c r="H15" s="189">
        <f t="shared" si="4"/>
        <v>0</v>
      </c>
      <c r="I15" s="187">
        <f aca="true" t="shared" si="5" ref="I15:J17">I5+I10</f>
        <v>327.78</v>
      </c>
      <c r="J15" s="192">
        <f t="shared" si="5"/>
        <v>7945.59</v>
      </c>
      <c r="K15" s="190">
        <f aca="true" t="shared" si="6" ref="K15:L17">K5+K10</f>
        <v>908.67</v>
      </c>
      <c r="L15" s="187">
        <f t="shared" si="6"/>
        <v>8096.93</v>
      </c>
      <c r="M15" s="187">
        <f aca="true" t="shared" si="7" ref="M15:N17">M5+M10</f>
        <v>374.49</v>
      </c>
      <c r="N15" s="187">
        <f t="shared" si="7"/>
        <v>24088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s="19" customFormat="1" ht="24.75" customHeight="1">
      <c r="A16" s="122" t="s">
        <v>34</v>
      </c>
      <c r="B16" s="222">
        <f>B6+B11</f>
        <v>123957.45999999999</v>
      </c>
      <c r="C16" s="189">
        <v>6192.4</v>
      </c>
      <c r="D16" s="189">
        <f t="shared" si="2"/>
        <v>5453.88</v>
      </c>
      <c r="E16" s="189">
        <f t="shared" si="3"/>
        <v>17131.64</v>
      </c>
      <c r="F16" s="189">
        <f t="shared" si="3"/>
        <v>12710.659999999998</v>
      </c>
      <c r="G16" s="186">
        <f t="shared" si="4"/>
        <v>377.57</v>
      </c>
      <c r="H16" s="189">
        <f t="shared" si="4"/>
        <v>10106.91</v>
      </c>
      <c r="I16" s="162">
        <f t="shared" si="5"/>
        <v>1895.27</v>
      </c>
      <c r="J16" s="189">
        <f t="shared" si="5"/>
        <v>4558.759999999999</v>
      </c>
      <c r="K16" s="190">
        <f t="shared" si="6"/>
        <v>20494.879999999997</v>
      </c>
      <c r="L16" s="162">
        <f t="shared" si="6"/>
        <v>12651.640000000001</v>
      </c>
      <c r="M16" s="162">
        <f t="shared" si="7"/>
        <v>366.75</v>
      </c>
      <c r="N16" s="162">
        <f t="shared" si="7"/>
        <v>8436.36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</row>
    <row r="17" spans="1:97" s="19" customFormat="1" ht="24.75" customHeight="1">
      <c r="A17" s="123" t="s">
        <v>35</v>
      </c>
      <c r="B17" s="222">
        <f>B7+B12</f>
        <v>975.37</v>
      </c>
      <c r="C17" s="189">
        <f t="shared" si="2"/>
        <v>2.43</v>
      </c>
      <c r="D17" s="189">
        <f t="shared" si="2"/>
        <v>0.28</v>
      </c>
      <c r="E17" s="189">
        <f t="shared" si="3"/>
        <v>26.43</v>
      </c>
      <c r="F17" s="189">
        <f t="shared" si="3"/>
        <v>584.63</v>
      </c>
      <c r="G17" s="186">
        <f t="shared" si="4"/>
        <v>1.22</v>
      </c>
      <c r="H17" s="193">
        <f t="shared" si="4"/>
        <v>1.1800000000000002</v>
      </c>
      <c r="I17" s="162">
        <f t="shared" si="5"/>
        <v>36</v>
      </c>
      <c r="J17" s="189">
        <f t="shared" si="5"/>
        <v>0.15</v>
      </c>
      <c r="K17" s="190">
        <f t="shared" si="6"/>
        <v>1.78</v>
      </c>
      <c r="L17" s="162">
        <f t="shared" si="6"/>
        <v>0.25</v>
      </c>
      <c r="M17" s="162">
        <f t="shared" si="7"/>
        <v>0.49</v>
      </c>
      <c r="N17" s="162">
        <f t="shared" si="7"/>
        <v>1.55</v>
      </c>
      <c r="O17" s="18"/>
      <c r="P17" s="76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</row>
    <row r="18" spans="1:97" s="16" customFormat="1" ht="24.75" customHeight="1">
      <c r="A18" s="212" t="s">
        <v>8</v>
      </c>
      <c r="B18" s="212">
        <f>B15+B16+B17</f>
        <v>149536.56999999998</v>
      </c>
      <c r="C18" s="213">
        <f aca="true" t="shared" si="8" ref="C18:N18">C8+C13</f>
        <v>6596.14</v>
      </c>
      <c r="D18" s="213">
        <f t="shared" si="8"/>
        <v>23941.22</v>
      </c>
      <c r="E18" s="213">
        <f t="shared" si="8"/>
        <v>17158.07</v>
      </c>
      <c r="F18" s="215">
        <f t="shared" si="8"/>
        <v>13388.759999999998</v>
      </c>
      <c r="G18" s="213">
        <f t="shared" si="8"/>
        <v>748.72</v>
      </c>
      <c r="H18" s="213">
        <f t="shared" si="8"/>
        <v>10108.09</v>
      </c>
      <c r="I18" s="213">
        <f t="shared" si="8"/>
        <v>2259.05</v>
      </c>
      <c r="J18" s="213">
        <f t="shared" si="8"/>
        <v>12504.5</v>
      </c>
      <c r="K18" s="213">
        <f t="shared" si="8"/>
        <v>21405.329999999994</v>
      </c>
      <c r="L18" s="215">
        <f t="shared" si="8"/>
        <v>20748.82</v>
      </c>
      <c r="M18" s="213">
        <f t="shared" si="8"/>
        <v>741.73</v>
      </c>
      <c r="N18" s="213">
        <f t="shared" si="8"/>
        <v>32525.910000000003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</row>
    <row r="19" spans="1:15" ht="24.75" customHeight="1">
      <c r="A19" s="32"/>
      <c r="B19" s="32"/>
      <c r="C19" s="14"/>
      <c r="D19" s="55"/>
      <c r="E19" s="14"/>
      <c r="F19" s="14"/>
      <c r="G19" s="14"/>
      <c r="H19" s="14"/>
      <c r="I19" s="14"/>
      <c r="J19" s="14"/>
      <c r="K19" s="14"/>
      <c r="L19" s="14"/>
      <c r="M19" s="161"/>
      <c r="N19" s="14"/>
      <c r="O19" s="18"/>
    </row>
    <row r="20" spans="1:15" ht="24.75" customHeight="1">
      <c r="A20" s="33" t="s">
        <v>152</v>
      </c>
      <c r="B20" s="33"/>
      <c r="C20" s="14"/>
      <c r="D20" s="70"/>
      <c r="E20" s="14"/>
      <c r="F20" s="14"/>
      <c r="G20" s="59"/>
      <c r="H20" s="59"/>
      <c r="I20" s="14"/>
      <c r="J20" s="14"/>
      <c r="K20" s="14"/>
      <c r="L20" s="14"/>
      <c r="M20" s="14"/>
      <c r="N20" s="14"/>
      <c r="O20" s="18"/>
    </row>
    <row r="21" spans="1:14" ht="24.75" customHeight="1">
      <c r="A21" s="368" t="s">
        <v>236</v>
      </c>
      <c r="B21" s="368"/>
      <c r="C21" s="368"/>
      <c r="D21" s="369"/>
      <c r="E21" s="368"/>
      <c r="F21" s="368"/>
      <c r="G21" s="368"/>
      <c r="H21" s="368"/>
      <c r="I21" s="368"/>
      <c r="J21" s="368"/>
      <c r="K21" s="368"/>
      <c r="L21" s="368"/>
      <c r="M21" s="370"/>
      <c r="N21" s="370"/>
    </row>
    <row r="22" spans="1:14" ht="24.75" customHeight="1">
      <c r="A22" s="373"/>
      <c r="B22" s="373"/>
      <c r="C22" s="374"/>
      <c r="D22" s="375"/>
      <c r="E22" s="374"/>
      <c r="F22" s="374"/>
      <c r="G22" s="376"/>
      <c r="H22" s="376"/>
      <c r="I22" s="377"/>
      <c r="J22" s="377"/>
      <c r="K22" s="377"/>
      <c r="L22" s="377"/>
      <c r="M22" s="378"/>
      <c r="N22" s="379" t="s">
        <v>192</v>
      </c>
    </row>
    <row r="23" spans="1:14" ht="24.75" customHeight="1">
      <c r="A23" s="380" t="s">
        <v>27</v>
      </c>
      <c r="B23" s="381" t="s">
        <v>222</v>
      </c>
      <c r="C23" s="417" t="s">
        <v>232</v>
      </c>
      <c r="D23" s="417" t="s">
        <v>233</v>
      </c>
      <c r="E23" s="417" t="s">
        <v>234</v>
      </c>
      <c r="F23" s="417" t="s">
        <v>235</v>
      </c>
      <c r="G23" s="417" t="s">
        <v>237</v>
      </c>
      <c r="H23" s="417" t="s">
        <v>238</v>
      </c>
      <c r="I23" s="418" t="s">
        <v>239</v>
      </c>
      <c r="J23" s="417" t="s">
        <v>240</v>
      </c>
      <c r="K23" s="417" t="s">
        <v>241</v>
      </c>
      <c r="L23" s="417" t="s">
        <v>242</v>
      </c>
      <c r="M23" s="417" t="s">
        <v>243</v>
      </c>
      <c r="N23" s="417" t="s">
        <v>244</v>
      </c>
    </row>
    <row r="24" spans="1:14" ht="24.75" customHeight="1">
      <c r="A24" s="386" t="s">
        <v>28</v>
      </c>
      <c r="B24" s="387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</row>
    <row r="25" spans="1:14" ht="24.75" customHeight="1">
      <c r="A25" s="390" t="s">
        <v>31</v>
      </c>
      <c r="B25" s="391"/>
      <c r="C25" s="392">
        <v>0</v>
      </c>
      <c r="D25" s="392">
        <v>120.95</v>
      </c>
      <c r="E25" s="392">
        <v>0</v>
      </c>
      <c r="F25" s="392">
        <v>2505</v>
      </c>
      <c r="G25" s="392">
        <v>83.63</v>
      </c>
      <c r="H25" s="392">
        <v>0</v>
      </c>
      <c r="I25" s="392">
        <v>8000</v>
      </c>
      <c r="J25" s="392">
        <v>333.51</v>
      </c>
      <c r="K25" s="392">
        <v>8000</v>
      </c>
      <c r="L25" s="392">
        <v>20000</v>
      </c>
      <c r="M25" s="392">
        <v>78.25</v>
      </c>
      <c r="N25" s="392">
        <v>15063.07</v>
      </c>
    </row>
    <row r="26" spans="1:14" ht="24.75" customHeight="1">
      <c r="A26" s="390" t="s">
        <v>32</v>
      </c>
      <c r="B26" s="395"/>
      <c r="C26" s="392">
        <v>1987.15</v>
      </c>
      <c r="D26" s="392">
        <v>4718.62</v>
      </c>
      <c r="E26" s="392">
        <v>23731.81</v>
      </c>
      <c r="F26" s="392">
        <v>12259.22</v>
      </c>
      <c r="G26" s="392">
        <v>296.9</v>
      </c>
      <c r="H26" s="392">
        <v>8097.06</v>
      </c>
      <c r="I26" s="392">
        <v>1866.99</v>
      </c>
      <c r="J26" s="392">
        <v>6774.98</v>
      </c>
      <c r="K26" s="392">
        <v>27736.27</v>
      </c>
      <c r="L26" s="392">
        <v>8941.62</v>
      </c>
      <c r="M26" s="392">
        <v>303.13</v>
      </c>
      <c r="N26" s="392">
        <v>8255.89</v>
      </c>
    </row>
    <row r="27" spans="1:14" ht="24.75" customHeight="1">
      <c r="A27" s="397" t="s">
        <v>33</v>
      </c>
      <c r="B27" s="398"/>
      <c r="C27" s="392">
        <v>0.15</v>
      </c>
      <c r="D27" s="392">
        <v>0</v>
      </c>
      <c r="E27" s="392">
        <v>0</v>
      </c>
      <c r="F27" s="392">
        <v>0</v>
      </c>
      <c r="G27" s="392">
        <v>582.06</v>
      </c>
      <c r="H27" s="392">
        <v>0</v>
      </c>
      <c r="I27" s="392">
        <v>0</v>
      </c>
      <c r="J27" s="392">
        <v>0.64</v>
      </c>
      <c r="K27" s="392">
        <v>0.24</v>
      </c>
      <c r="L27" s="392">
        <v>0.2</v>
      </c>
      <c r="M27" s="392">
        <v>0</v>
      </c>
      <c r="N27" s="392">
        <v>7.51</v>
      </c>
    </row>
    <row r="28" spans="1:14" ht="24.75" customHeight="1">
      <c r="A28" s="399" t="s">
        <v>8</v>
      </c>
      <c r="B28" s="400"/>
      <c r="C28" s="471">
        <f>SUM(C25:C27)</f>
        <v>1987.3000000000002</v>
      </c>
      <c r="D28" s="471">
        <f>SUM(D25:D27)</f>
        <v>4839.57</v>
      </c>
      <c r="E28" s="471">
        <f>SUM(E25:E27)</f>
        <v>23731.81</v>
      </c>
      <c r="F28" s="471">
        <f aca="true" t="shared" si="9" ref="F28:N28">SUM(F25:F27)</f>
        <v>14764.22</v>
      </c>
      <c r="G28" s="471">
        <f t="shared" si="9"/>
        <v>962.5899999999999</v>
      </c>
      <c r="H28" s="471">
        <f t="shared" si="9"/>
        <v>8097.06</v>
      </c>
      <c r="I28" s="471">
        <f t="shared" si="9"/>
        <v>9866.99</v>
      </c>
      <c r="J28" s="471">
        <f t="shared" si="9"/>
        <v>7109.13</v>
      </c>
      <c r="K28" s="471">
        <f t="shared" si="9"/>
        <v>35736.51</v>
      </c>
      <c r="L28" s="471">
        <f t="shared" si="9"/>
        <v>28941.820000000003</v>
      </c>
      <c r="M28" s="471">
        <f t="shared" si="9"/>
        <v>381.38</v>
      </c>
      <c r="N28" s="471">
        <f t="shared" si="9"/>
        <v>23326.469999999998</v>
      </c>
    </row>
    <row r="29" spans="1:14" ht="24.75" customHeight="1">
      <c r="A29" s="387" t="s">
        <v>29</v>
      </c>
      <c r="B29" s="401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</row>
    <row r="30" spans="1:14" ht="24.75" customHeight="1">
      <c r="A30" s="390" t="s">
        <v>31</v>
      </c>
      <c r="B30" s="403"/>
      <c r="C30" s="396">
        <v>327.78</v>
      </c>
      <c r="D30" s="396">
        <v>0</v>
      </c>
      <c r="E30" s="396">
        <v>383.67</v>
      </c>
      <c r="F30" s="396">
        <v>93.47</v>
      </c>
      <c r="G30" s="396">
        <v>374.49</v>
      </c>
      <c r="H30" s="396">
        <v>0</v>
      </c>
      <c r="I30" s="396">
        <v>327.78</v>
      </c>
      <c r="J30" s="396"/>
      <c r="K30" s="396">
        <v>383.67</v>
      </c>
      <c r="L30" s="396">
        <v>93.47</v>
      </c>
      <c r="M30" s="396">
        <v>374.49</v>
      </c>
      <c r="N30" s="396">
        <v>0</v>
      </c>
    </row>
    <row r="31" spans="1:14" ht="24.75" customHeight="1">
      <c r="A31" s="390" t="s">
        <v>34</v>
      </c>
      <c r="B31" s="403"/>
      <c r="C31" s="396">
        <v>148.32</v>
      </c>
      <c r="D31" s="396">
        <v>22.86</v>
      </c>
      <c r="E31" s="396">
        <v>132.2</v>
      </c>
      <c r="F31" s="396">
        <v>195.63</v>
      </c>
      <c r="G31" s="396">
        <v>159.24</v>
      </c>
      <c r="H31" s="396">
        <v>5.85</v>
      </c>
      <c r="I31" s="396">
        <v>133.14</v>
      </c>
      <c r="J31" s="396">
        <v>23.19</v>
      </c>
      <c r="K31" s="396">
        <v>127.94</v>
      </c>
      <c r="L31" s="396">
        <v>181.42</v>
      </c>
      <c r="M31" s="396">
        <v>148.7</v>
      </c>
      <c r="N31" s="396">
        <v>7.43</v>
      </c>
    </row>
    <row r="32" spans="1:14" ht="24.75" customHeight="1">
      <c r="A32" s="397" t="s">
        <v>33</v>
      </c>
      <c r="B32" s="405"/>
      <c r="C32" s="396">
        <v>3.77</v>
      </c>
      <c r="D32" s="396">
        <v>0.02</v>
      </c>
      <c r="E32" s="396">
        <v>1.57</v>
      </c>
      <c r="F32" s="396">
        <v>0</v>
      </c>
      <c r="G32" s="396">
        <v>0</v>
      </c>
      <c r="H32" s="396">
        <v>2.49</v>
      </c>
      <c r="I32" s="396">
        <v>0</v>
      </c>
      <c r="J32" s="396">
        <v>0.02</v>
      </c>
      <c r="K32" s="396">
        <v>1.44</v>
      </c>
      <c r="L32" s="396">
        <v>0</v>
      </c>
      <c r="M32" s="396">
        <v>12.04</v>
      </c>
      <c r="N32" s="396">
        <v>0.29</v>
      </c>
    </row>
    <row r="33" spans="1:14" ht="24.75" customHeight="1">
      <c r="A33" s="399" t="s">
        <v>8</v>
      </c>
      <c r="B33" s="400"/>
      <c r="C33" s="471">
        <f>SUM(C30:C32)</f>
        <v>479.86999999999995</v>
      </c>
      <c r="D33" s="471">
        <f>SUM(D30:D32)</f>
        <v>22.88</v>
      </c>
      <c r="E33" s="471">
        <f>SUM(E30:E32)</f>
        <v>517.44</v>
      </c>
      <c r="F33" s="471">
        <f aca="true" t="shared" si="10" ref="F33:N33">SUM(F30:F32)</f>
        <v>289.1</v>
      </c>
      <c r="G33" s="471">
        <f t="shared" si="10"/>
        <v>533.73</v>
      </c>
      <c r="H33" s="471">
        <f t="shared" si="10"/>
        <v>8.34</v>
      </c>
      <c r="I33" s="471">
        <f t="shared" si="10"/>
        <v>460.91999999999996</v>
      </c>
      <c r="J33" s="471">
        <f t="shared" si="10"/>
        <v>23.21</v>
      </c>
      <c r="K33" s="471">
        <f t="shared" si="10"/>
        <v>513.0500000000001</v>
      </c>
      <c r="L33" s="471">
        <f t="shared" si="10"/>
        <v>274.89</v>
      </c>
      <c r="M33" s="471">
        <f t="shared" si="10"/>
        <v>535.23</v>
      </c>
      <c r="N33" s="471">
        <f t="shared" si="10"/>
        <v>7.72</v>
      </c>
    </row>
    <row r="34" spans="1:14" ht="24.75" customHeight="1">
      <c r="A34" s="386" t="s">
        <v>30</v>
      </c>
      <c r="B34" s="401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</row>
    <row r="35" spans="1:14" ht="24.75" customHeight="1">
      <c r="A35" s="390" t="s">
        <v>31</v>
      </c>
      <c r="B35" s="403"/>
      <c r="C35" s="396">
        <f aca="true" t="shared" si="11" ref="C35:N38">C25+C30</f>
        <v>327.78</v>
      </c>
      <c r="D35" s="396">
        <f t="shared" si="11"/>
        <v>120.95</v>
      </c>
      <c r="E35" s="396">
        <f t="shared" si="11"/>
        <v>383.67</v>
      </c>
      <c r="F35" s="396">
        <f t="shared" si="11"/>
        <v>2598.47</v>
      </c>
      <c r="G35" s="396">
        <f t="shared" si="11"/>
        <v>458.12</v>
      </c>
      <c r="H35" s="396">
        <f t="shared" si="11"/>
        <v>0</v>
      </c>
      <c r="I35" s="396">
        <f t="shared" si="11"/>
        <v>8327.78</v>
      </c>
      <c r="J35" s="396">
        <f t="shared" si="11"/>
        <v>333.51</v>
      </c>
      <c r="K35" s="396">
        <f t="shared" si="11"/>
        <v>8383.67</v>
      </c>
      <c r="L35" s="396">
        <f t="shared" si="11"/>
        <v>20093.47</v>
      </c>
      <c r="M35" s="396">
        <f t="shared" si="11"/>
        <v>452.74</v>
      </c>
      <c r="N35" s="396">
        <f t="shared" si="11"/>
        <v>15063.07</v>
      </c>
    </row>
    <row r="36" spans="1:14" ht="24.75" customHeight="1">
      <c r="A36" s="390" t="s">
        <v>34</v>
      </c>
      <c r="B36" s="403"/>
      <c r="C36" s="396">
        <f t="shared" si="11"/>
        <v>2135.4700000000003</v>
      </c>
      <c r="D36" s="396">
        <f t="shared" si="11"/>
        <v>4741.48</v>
      </c>
      <c r="E36" s="396">
        <f t="shared" si="11"/>
        <v>23864.010000000002</v>
      </c>
      <c r="F36" s="396">
        <f t="shared" si="11"/>
        <v>12454.849999999999</v>
      </c>
      <c r="G36" s="396">
        <f t="shared" si="11"/>
        <v>456.14</v>
      </c>
      <c r="H36" s="396">
        <f t="shared" si="11"/>
        <v>8102.910000000001</v>
      </c>
      <c r="I36" s="396">
        <f t="shared" si="11"/>
        <v>2000.13</v>
      </c>
      <c r="J36" s="396">
        <f t="shared" si="11"/>
        <v>6798.169999999999</v>
      </c>
      <c r="K36" s="396">
        <f t="shared" si="11"/>
        <v>27864.21</v>
      </c>
      <c r="L36" s="396">
        <f t="shared" si="11"/>
        <v>9123.04</v>
      </c>
      <c r="M36" s="396">
        <f t="shared" si="11"/>
        <v>451.83</v>
      </c>
      <c r="N36" s="396">
        <f t="shared" si="11"/>
        <v>8263.32</v>
      </c>
    </row>
    <row r="37" spans="1:14" ht="24.75" customHeight="1">
      <c r="A37" s="397" t="s">
        <v>35</v>
      </c>
      <c r="B37" s="403"/>
      <c r="C37" s="396">
        <f t="shared" si="11"/>
        <v>3.92</v>
      </c>
      <c r="D37" s="396">
        <f t="shared" si="11"/>
        <v>0.02</v>
      </c>
      <c r="E37" s="396">
        <f t="shared" si="11"/>
        <v>1.57</v>
      </c>
      <c r="F37" s="396">
        <f t="shared" si="11"/>
        <v>0</v>
      </c>
      <c r="G37" s="396">
        <f t="shared" si="11"/>
        <v>582.06</v>
      </c>
      <c r="H37" s="396">
        <f t="shared" si="11"/>
        <v>2.49</v>
      </c>
      <c r="I37" s="396">
        <f t="shared" si="11"/>
        <v>0</v>
      </c>
      <c r="J37" s="396">
        <f t="shared" si="11"/>
        <v>0.66</v>
      </c>
      <c r="K37" s="396">
        <f t="shared" si="11"/>
        <v>1.68</v>
      </c>
      <c r="L37" s="396">
        <f t="shared" si="11"/>
        <v>0.2</v>
      </c>
      <c r="M37" s="396">
        <f t="shared" si="11"/>
        <v>12.04</v>
      </c>
      <c r="N37" s="396">
        <f t="shared" si="11"/>
        <v>7.8</v>
      </c>
    </row>
    <row r="38" spans="1:14" ht="24.75" customHeight="1">
      <c r="A38" s="399" t="s">
        <v>8</v>
      </c>
      <c r="B38" s="399"/>
      <c r="C38" s="471">
        <f t="shared" si="11"/>
        <v>2467.17</v>
      </c>
      <c r="D38" s="471">
        <f t="shared" si="11"/>
        <v>4862.45</v>
      </c>
      <c r="E38" s="471">
        <f t="shared" si="11"/>
        <v>24249.25</v>
      </c>
      <c r="F38" s="471">
        <f>F28+F33</f>
        <v>15053.32</v>
      </c>
      <c r="G38" s="471">
        <f t="shared" si="11"/>
        <v>1496.32</v>
      </c>
      <c r="H38" s="471">
        <f t="shared" si="11"/>
        <v>8105.400000000001</v>
      </c>
      <c r="I38" s="471">
        <f t="shared" si="11"/>
        <v>10327.91</v>
      </c>
      <c r="J38" s="471">
        <f t="shared" si="11"/>
        <v>7132.34</v>
      </c>
      <c r="K38" s="471">
        <f t="shared" si="11"/>
        <v>36249.560000000005</v>
      </c>
      <c r="L38" s="471">
        <f t="shared" si="11"/>
        <v>29216.710000000003</v>
      </c>
      <c r="M38" s="471">
        <f t="shared" si="11"/>
        <v>916.61</v>
      </c>
      <c r="N38" s="471">
        <f t="shared" si="11"/>
        <v>23334.19</v>
      </c>
    </row>
  </sheetData>
  <sheetProtection/>
  <printOptions/>
  <pageMargins left="0.25" right="0.2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Debt Management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Power6100</dc:creator>
  <cp:keywords/>
  <dc:description/>
  <cp:lastModifiedBy>ดำรัส หอกิจรุ่งเรือง (Damras Horkijrungruang)</cp:lastModifiedBy>
  <cp:lastPrinted>2014-04-10T06:44:16Z</cp:lastPrinted>
  <dcterms:created xsi:type="dcterms:W3CDTF">2000-08-03T08:54:12Z</dcterms:created>
  <dcterms:modified xsi:type="dcterms:W3CDTF">2015-08-13T02:56:48Z</dcterms:modified>
  <cp:category/>
  <cp:version/>
  <cp:contentType/>
  <cp:contentStatus/>
</cp:coreProperties>
</file>