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0" yWindow="0" windowWidth="15435" windowHeight="5310" tabRatio="775" activeTab="1"/>
  </bookViews>
  <sheets>
    <sheet name="Disclaimer" sheetId="26" r:id="rId1"/>
    <sheet name="Base Information" sheetId="6" r:id="rId2"/>
    <sheet name="_FORM_FREEZE_TH" sheetId="20" r:id="rId3"/>
    <sheet name="_FORM_FREEZE_EN" sheetId="24" r:id="rId4"/>
    <sheet name="_FORM_ACCOUNT_TH" sheetId="8" r:id="rId5"/>
    <sheet name="_FORM_ACCOUNT_EN" sheetId="25" r:id="rId6"/>
    <sheet name="Detail Offer" sheetId="13" state="hidden" r:id="rId7"/>
    <sheet name="Param" sheetId="23" state="hidden" r:id="rId8"/>
  </sheets>
  <definedNames>
    <definedName name="_Toc508104797" localSheetId="3">_FORM_FREEZE_EN!#REF!</definedName>
    <definedName name="_Toc508104797" localSheetId="2">_FORM_FREEZE_TH!$A$1</definedName>
    <definedName name="AC_CHK_SAME">'Base Information'!$D$53</definedName>
    <definedName name="CASH_AC_BANK">'Base Information'!$D$57</definedName>
    <definedName name="CASH_AC_NAME">'Base Information'!$D$59</definedName>
    <definedName name="CASH_AC_NUM">'Base Information'!$D$60</definedName>
    <definedName name="CASH_AC_TYPE">'Base Information'!$D$58</definedName>
    <definedName name="CUSTY_AUTH_NAME">'Base Information'!$D$43</definedName>
    <definedName name="CUSTY_CONTACT_DEPT">'Base Information'!$D$45</definedName>
    <definedName name="CUSTY_CONTACT_EMAIL">'Base Information'!$D$48</definedName>
    <definedName name="CUSTY_CONTACT_FAX">'Base Information'!$D$47</definedName>
    <definedName name="CUSTY_CONTACT_NAME">'Base Information'!$D$44</definedName>
    <definedName name="CUSTY_CONTACT_TEL">'Base Information'!$D$46</definedName>
    <definedName name="CUSTY_FAX">'Base Information'!$D$37</definedName>
    <definedName name="CUSTY_NAME">'Base Information'!$D$35</definedName>
    <definedName name="CUSTY_TEL">'Base Information'!$D$36</definedName>
    <definedName name="DB_CUSTY_NAME">'Base Information'!$D$64</definedName>
    <definedName name="DIR_SAVE">'Base Information'!$D$2</definedName>
    <definedName name="Directory" localSheetId="5">'Base Information'!#REF!</definedName>
    <definedName name="Directory" localSheetId="3">'Base Information'!#REF!</definedName>
    <definedName name="Directory">'Base Information'!#REF!</definedName>
    <definedName name="DROP_AIF">Param!$A$2:$A$3</definedName>
    <definedName name="DROP_CASH_AC_BANK">Param!$X$3:$X$39</definedName>
    <definedName name="DROP_COUNTRY">Param!$V$2:$V$251</definedName>
    <definedName name="DROP_CUSTY_NAME">Param!$N$3:$N$100</definedName>
    <definedName name="DROP_INV_TYPE">Param!$Z$3:$Z$10</definedName>
    <definedName name="DROP_INV_TYPE_BOT">Param!$E$5:$E$32</definedName>
    <definedName name="FILE_ID">'Base Information'!$D$3</definedName>
    <definedName name="FUND_SYMBOL">'Base Information'!$D$18</definedName>
    <definedName name="HIDDEN_FLAG">'Base Information'!$A$1</definedName>
    <definedName name="INV_AC_NAME">'Base Information'!$D$41</definedName>
    <definedName name="INV_AC_NUM">'Base Information'!$D$42</definedName>
    <definedName name="INV_ADDR">'Base Information'!$D$22</definedName>
    <definedName name="INV_AUTH_NAME">'Base Information'!$D$25</definedName>
    <definedName name="INV_CONTACT_DEPT">'Base Information'!$D$27</definedName>
    <definedName name="INV_CONTACT_EMAIL">'Base Information'!$D$30</definedName>
    <definedName name="INV_CONTACT_FAX">'Base Information'!$D$29</definedName>
    <definedName name="INV_CONTACT_NAME">'Base Information'!$D$26</definedName>
    <definedName name="INV_CONTACT_TEL">'Base Information'!$D$28</definedName>
    <definedName name="INV_DB_AC_NAME">'Base Information'!$D$68</definedName>
    <definedName name="INV_DB_AC_NUM">'Base Information'!$D$69</definedName>
    <definedName name="INV_DOMICILE">'Base Information'!$D$12</definedName>
    <definedName name="INV_FAX">'Base Information'!$D$24</definedName>
    <definedName name="INV_NAME">'Base Information'!$D$13</definedName>
    <definedName name="INV_NAME_EN">'Base Information'!$D$14</definedName>
    <definedName name="INV_REMARK">'Base Information'!$D$31</definedName>
    <definedName name="INV_TAX_ID">'Base Information'!$D$15</definedName>
    <definedName name="INV_TAX_TYPE">'Base Information'!$D$17</definedName>
    <definedName name="INV_TAX_TYPE_SUB" localSheetId="5">'Base Information'!#REF!</definedName>
    <definedName name="INV_TAX_TYPE_SUB" localSheetId="3">'Base Information'!#REF!</definedName>
    <definedName name="INV_TAX_TYPE_SUB">'Base Information'!#REF!</definedName>
    <definedName name="INV_TEL">'Base Information'!$D$23</definedName>
    <definedName name="INV_TYPE">'Base Information'!$D$16</definedName>
    <definedName name="INV_TYPE_JLA" localSheetId="5">'Base Information'!#REF!</definedName>
    <definedName name="INV_TYPE_JLA" localSheetId="3">'Base Information'!#REF!</definedName>
    <definedName name="INV_TYPE_JLA">'Base Information'!#REF!</definedName>
    <definedName name="PARENT_ID">'Base Information'!$D$4</definedName>
    <definedName name="_xlnm.Print_Area" localSheetId="5">_FORM_ACCOUNT_EN!$A$1:$B$22</definedName>
    <definedName name="_xlnm.Print_Area" localSheetId="4">_FORM_ACCOUNT_TH!$A$1:$B$23</definedName>
    <definedName name="_xlnm.Print_Area" localSheetId="3">_FORM_FREEZE_EN!$A$1:$F$52</definedName>
    <definedName name="_xlnm.Print_Area" localSheetId="2">_FORM_FREEZE_TH!$A$1:$F$45</definedName>
    <definedName name="SB_UNIT_1">'Base Information'!$D$74</definedName>
    <definedName name="SB_UNIT_2">'Base Information'!$D$75</definedName>
    <definedName name="SB_UNIT_3">'Base Information'!$D$76</definedName>
    <definedName name="TSD_AC_BIC_CODE">'Base Information'!$D$40</definedName>
    <definedName name="TSD_AC_NAME">'Base Information'!$D$38</definedName>
    <definedName name="TSD_AC_NUM">'Base Information'!$D$39</definedName>
    <definedName name="TSD_DB_AC_BIC_CODE">'Base Information'!$D$67</definedName>
    <definedName name="TSD_DB_AC_NAME">'Base Information'!$D$65</definedName>
    <definedName name="TSD_DB_AC_NUM">'Base Information'!$D$66</definedName>
    <definedName name="WHT_DB_RATE_C">'Base Information'!$D$21</definedName>
    <definedName name="WHT_SB_RATE_C">'Base Information'!$D$19</definedName>
    <definedName name="WHT_SB_RATE_I">'Base Information'!$D$20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25" l="1"/>
  <c r="A7" i="8"/>
  <c r="A10" i="20"/>
  <c r="D67" i="6"/>
  <c r="D40" i="6"/>
  <c r="A10" i="25"/>
  <c r="A8" i="25"/>
  <c r="A12" i="8"/>
  <c r="A10" i="8"/>
  <c r="A16" i="24"/>
  <c r="A15" i="24"/>
  <c r="A14" i="24"/>
  <c r="A16" i="20"/>
  <c r="A15" i="20"/>
  <c r="A14" i="20"/>
  <c r="A33" i="20"/>
  <c r="A33" i="24"/>
  <c r="E64" i="6" l="1"/>
  <c r="E35" i="6"/>
  <c r="A13" i="8" l="1"/>
  <c r="A32" i="24"/>
  <c r="A32" i="20"/>
  <c r="E57" i="6"/>
  <c r="E40" i="6"/>
  <c r="E67" i="6"/>
  <c r="D21" i="6"/>
  <c r="E65" i="6" l="1"/>
  <c r="E66" i="6"/>
  <c r="E68" i="6"/>
  <c r="E69" i="6"/>
  <c r="E12" i="6" l="1"/>
  <c r="E76" i="6"/>
  <c r="E75" i="6"/>
  <c r="E74" i="6"/>
  <c r="E60" i="6"/>
  <c r="E59" i="6"/>
  <c r="E58" i="6"/>
  <c r="E53" i="6"/>
  <c r="E48" i="6"/>
  <c r="E47" i="6"/>
  <c r="E46" i="6"/>
  <c r="E45" i="6"/>
  <c r="E44" i="6"/>
  <c r="E43" i="6"/>
  <c r="E42" i="6"/>
  <c r="E41" i="6"/>
  <c r="E39" i="6"/>
  <c r="E38" i="6"/>
  <c r="E37" i="6"/>
  <c r="E36" i="6"/>
  <c r="E30" i="6"/>
  <c r="E29" i="6"/>
  <c r="E28" i="6"/>
  <c r="E27" i="6"/>
  <c r="E26" i="6"/>
  <c r="E25" i="6"/>
  <c r="E24" i="6"/>
  <c r="E23" i="6"/>
  <c r="E22" i="6"/>
  <c r="E21" i="6"/>
  <c r="E20" i="6"/>
  <c r="E19" i="6"/>
  <c r="E17" i="6"/>
  <c r="E16" i="6"/>
  <c r="E14" i="6"/>
  <c r="A21" i="25"/>
  <c r="A20" i="25"/>
  <c r="A19" i="25"/>
  <c r="A17" i="25"/>
  <c r="A15" i="25"/>
  <c r="B10" i="25"/>
  <c r="A14" i="25"/>
  <c r="A6" i="25"/>
  <c r="A2" i="25"/>
  <c r="A42" i="24"/>
  <c r="A41" i="24"/>
  <c r="A39" i="24"/>
  <c r="A40" i="24"/>
  <c r="A29" i="20"/>
  <c r="A26" i="20"/>
  <c r="A27" i="20"/>
  <c r="A28" i="20"/>
  <c r="A29" i="24"/>
  <c r="A28" i="24"/>
  <c r="A26" i="24"/>
  <c r="A27" i="24"/>
  <c r="A11" i="24"/>
  <c r="A9" i="24"/>
  <c r="A10" i="24"/>
  <c r="A5" i="24"/>
  <c r="A4" i="24"/>
  <c r="A36" i="24"/>
  <c r="A24" i="24"/>
  <c r="E16" i="24"/>
  <c r="C16" i="24"/>
  <c r="E15" i="24"/>
  <c r="C15" i="24"/>
  <c r="E14" i="24"/>
  <c r="C14" i="24"/>
  <c r="A2" i="24"/>
  <c r="A24" i="20" l="1"/>
  <c r="B12" i="8" l="1"/>
  <c r="A3" i="20"/>
  <c r="A3" i="8"/>
  <c r="A22" i="8"/>
  <c r="A21" i="8"/>
  <c r="A19" i="8"/>
  <c r="A17" i="8"/>
  <c r="A16" i="8"/>
  <c r="A36" i="20"/>
  <c r="E16" i="20" l="1"/>
  <c r="E15" i="20"/>
  <c r="E14" i="20"/>
  <c r="C16" i="20"/>
  <c r="C15" i="20"/>
  <c r="C14" i="20"/>
  <c r="F16" i="20"/>
  <c r="D16" i="20"/>
  <c r="F15" i="20"/>
  <c r="D15" i="20"/>
  <c r="F14" i="20"/>
  <c r="D14" i="20"/>
  <c r="A41" i="20"/>
  <c r="A40" i="20"/>
  <c r="A39" i="20"/>
  <c r="A38" i="20"/>
  <c r="A11" i="20"/>
  <c r="A6" i="20"/>
  <c r="A5" i="20"/>
  <c r="I69" i="6" l="1"/>
  <c r="I68" i="6"/>
  <c r="I67" i="6"/>
  <c r="I66" i="6"/>
  <c r="I65" i="6"/>
</calcChain>
</file>

<file path=xl/sharedStrings.xml><?xml version="1.0" encoding="utf-8"?>
<sst xmlns="http://schemas.openxmlformats.org/spreadsheetml/2006/main" count="1230" uniqueCount="1134">
  <si>
    <t>หนังสือแสดงคำสั่งห้ามดำเนินการเกี่ยวกับพันธบัตร</t>
  </si>
  <si>
    <t>(Instruction Letter)</t>
  </si>
  <si>
    <t>เนื่องจากข้าพเจ้ามีความประสงค์ที่จะนำ Source Bonds ตามรุ่นและจำนวน ดังต่อไปนี้</t>
  </si>
  <si>
    <t xml:space="preserve">เพื่อเป็นหลักฐานแห่งการนี้ ข้าพเจ้าจึงลงนามไว้ในเอกสารฉบับนี้ </t>
  </si>
  <si>
    <t>ลงชื่อผู้มีอำนาจลงนาม</t>
  </si>
  <si>
    <t>สำหรับโบรกเกอร์หรือผู้เก็บรักษาหลักทรัพย์เท่านั้น</t>
  </si>
  <si>
    <t>สำเนา ผู้จัดจำหน่ายและจัดการการแลกเปลี่ยนพันธบัตร</t>
  </si>
  <si>
    <t>Investor Information</t>
  </si>
  <si>
    <t>ข้อมูลผู้ถือพันธบัตร</t>
  </si>
  <si>
    <t>Tel</t>
  </si>
  <si>
    <t>Fax</t>
  </si>
  <si>
    <t>Authorized Signer Name</t>
  </si>
  <si>
    <t>Contact Person Name</t>
  </si>
  <si>
    <t>Contact Tel</t>
  </si>
  <si>
    <t>Contact Fax</t>
  </si>
  <si>
    <t>Broker/Custodian Name</t>
  </si>
  <si>
    <t>ชื่อผู้ถือพันธบัตร (Thai Name, if any)</t>
  </si>
  <si>
    <t>Name of Holder (English)</t>
  </si>
  <si>
    <t>Account Number</t>
  </si>
  <si>
    <t>Contact Email</t>
  </si>
  <si>
    <t>Address</t>
  </si>
  <si>
    <t>BIC Code</t>
  </si>
  <si>
    <t>Contact Department/Organization</t>
  </si>
  <si>
    <t>File ID</t>
  </si>
  <si>
    <t>Tax Identification Number (if any)</t>
  </si>
  <si>
    <t>Thai</t>
  </si>
  <si>
    <t>LB191A</t>
  </si>
  <si>
    <t>LB196A</t>
  </si>
  <si>
    <t>LB206A</t>
  </si>
  <si>
    <t>หน่วย (Units)</t>
  </si>
  <si>
    <t xml:space="preserve">Bonds  to be prohibited from selling, transferring, conveying, encumbering or otherwise disposing of the series and amount of the Source Bonds </t>
  </si>
  <si>
    <t>Source Bonds</t>
  </si>
  <si>
    <r>
      <t>ข้อมูลพันธบัตรใน</t>
    </r>
    <r>
      <rPr>
        <b/>
        <u/>
        <sz val="10"/>
        <color rgb="FFFF0000"/>
        <rFont val="Arial"/>
        <family val="2"/>
      </rPr>
      <t>คำสั่งห้ามดำเนินการ</t>
    </r>
    <r>
      <rPr>
        <b/>
        <sz val="10"/>
        <color theme="1"/>
        <rFont val="Arial"/>
        <family val="2"/>
      </rPr>
      <t>เกี่ยวกับพันธบัตร</t>
    </r>
  </si>
  <si>
    <t xml:space="preserve">แบบคำสั่งแจ้งบัญชี </t>
  </si>
  <si>
    <t>(Account Instruction Form)</t>
  </si>
  <si>
    <t>ข้อมูลโบรกเกอร์หรือผู้เก็บรักษาหลักทรัพย์ที่นำมาแลก (Source Bonds)</t>
  </si>
  <si>
    <t>Broker/Custodian Information (Destination Bonds) (if different)</t>
  </si>
  <si>
    <t>ข้อมูลโบรกเกอร์หรือผู้เก็บรักษาหลักทรัพย์ที่นำมาแลก (Destination Bonds) (ถ้าบัญชีต่างกัน)</t>
  </si>
  <si>
    <t>TSD Account Name</t>
  </si>
  <si>
    <t>TSD Account Number</t>
  </si>
  <si>
    <t>Securities Account Name</t>
  </si>
  <si>
    <t>Securities Account Number</t>
  </si>
  <si>
    <t>Yes or No</t>
  </si>
  <si>
    <t>No</t>
  </si>
  <si>
    <t>ในกรณีที่ข้าพเจ้ามีสิทธิได้รับเงินค่าส่วนต่างสุทธิ (ถ้ามี) ใช้บัญชีเงินฝากนี้</t>
  </si>
  <si>
    <t>Net Cash Settlement Amount (if any) from the Issuer, use this bank account</t>
  </si>
  <si>
    <t>Bank Name</t>
  </si>
  <si>
    <t xml:space="preserve">            หรือ</t>
  </si>
  <si>
    <t xml:space="preserve">             เพื่อเป็นหลักฐานแห่งการนี้ ข้าพเจ้าจึงได้ลงลายมือชื่อไว้เป็นหลักฐานในแบบคำสั่งแจ้งบัญชีฉบับนี้    </t>
  </si>
  <si>
    <t>Investor Type</t>
  </si>
  <si>
    <t>Enter Base Information</t>
  </si>
  <si>
    <t>(For Arranger only)</t>
  </si>
  <si>
    <t>Withholding Tax (WHT) Rate on SB Capital Gains</t>
  </si>
  <si>
    <t>WHT Rate on SB Accrued Interest</t>
  </si>
  <si>
    <t>WHT Rate on DB Discount</t>
  </si>
  <si>
    <t>Securities Account at Broker/Custodian Information (Source Bonds)</t>
  </si>
  <si>
    <t>Total SB</t>
  </si>
  <si>
    <t>INV_NAME</t>
  </si>
  <si>
    <t>INV_TEL</t>
  </si>
  <si>
    <t>INV_FAX</t>
  </si>
  <si>
    <t>INV_REMARK</t>
  </si>
  <si>
    <t>INV_NAME_EN</t>
  </si>
  <si>
    <t>INV_ADDR</t>
  </si>
  <si>
    <t>WHT_SB_RATE_C</t>
  </si>
  <si>
    <t>WHT_SB_RATE_I</t>
  </si>
  <si>
    <t>WHT_DB_RATE_C</t>
  </si>
  <si>
    <t>INV_AUTH_NAME</t>
  </si>
  <si>
    <t>INV_CONTACT_NAME</t>
  </si>
  <si>
    <t>INV_CONTACT_DEPT</t>
  </si>
  <si>
    <t>TSD_AC_NAME</t>
  </si>
  <si>
    <t>TSD_AC_NUM</t>
  </si>
  <si>
    <t>CUSTY_NAME</t>
  </si>
  <si>
    <t>INV_AC_NAME</t>
  </si>
  <si>
    <t>INV_AC_NUM</t>
  </si>
  <si>
    <t>AC_CHK_SAME</t>
  </si>
  <si>
    <t>CASH_AC_BANK</t>
  </si>
  <si>
    <t>CASH_AC_NAME</t>
  </si>
  <si>
    <t>CASH_AC_NUM</t>
  </si>
  <si>
    <t>TSD_DB_AC_NAME</t>
  </si>
  <si>
    <t>DB_CUSTY_NAME</t>
  </si>
  <si>
    <t>TSD_DB_AC_NUM</t>
  </si>
  <si>
    <t>INV_DB_AC_NAME</t>
  </si>
  <si>
    <t>INV_DB_AC_NUM</t>
  </si>
  <si>
    <t>TSD_AC_BIC_CODE</t>
  </si>
  <si>
    <t>TSD_DB_AC_BIC_CODE</t>
  </si>
  <si>
    <t>INV_TYPE</t>
  </si>
  <si>
    <t>INV_TAX_ID</t>
  </si>
  <si>
    <t>INV_TAX_TYPE</t>
  </si>
  <si>
    <t>Investor Tax Type (Bank of Thailand)</t>
  </si>
  <si>
    <t>SB_UNIT_1</t>
  </si>
  <si>
    <t>SB_UNIT_2</t>
  </si>
  <si>
    <t>SB_UNIT_3</t>
  </si>
  <si>
    <t>หากได้รับการจัดสรร Destination Bonds ขอให้นำเข้าบัญชีหลักทรัพย์เดียวกับ Source Bonds</t>
  </si>
  <si>
    <t>Use Same Securities Account for Destination Bonds?</t>
  </si>
  <si>
    <t>INV_DOMICILE</t>
  </si>
  <si>
    <t>CUSTY_TEL</t>
  </si>
  <si>
    <t>CUSTY_FAX</t>
  </si>
  <si>
    <t>CUSTY_CONTACT_NAME</t>
  </si>
  <si>
    <t>CUSTY_CONTACT_TEL</t>
  </si>
  <si>
    <t>CUSTY_CONTACT_FAX</t>
  </si>
  <si>
    <t>CUSTY_CONTACT_EMAIL</t>
  </si>
  <si>
    <t>Agent Contact Name</t>
  </si>
  <si>
    <t>Agent Contact Tel</t>
  </si>
  <si>
    <t>Agent Contact Fax</t>
  </si>
  <si>
    <t>Agent Contact Email</t>
  </si>
  <si>
    <t>Broker/Custodian Tel</t>
  </si>
  <si>
    <t>Broker/Custodian Fax</t>
  </si>
  <si>
    <t>CUSTY_CONTACT_DEPT</t>
  </si>
  <si>
    <t>Agent Contact Department</t>
  </si>
  <si>
    <t>CUSTY_AUTH_NAME</t>
  </si>
  <si>
    <t>Agent Authorized Signer Name</t>
  </si>
  <si>
    <t>aaa</t>
  </si>
  <si>
    <t>bbb</t>
  </si>
  <si>
    <t>ccc</t>
  </si>
  <si>
    <t>EGAT Coop</t>
  </si>
  <si>
    <t>สหกรณ์ การไฟฟ้า</t>
  </si>
  <si>
    <t>111222-5</t>
  </si>
  <si>
    <t>สหกรณ์ ออมทรัพย์</t>
  </si>
  <si>
    <t>Cooperative</t>
  </si>
  <si>
    <t>123 Sathorn RD</t>
  </si>
  <si>
    <t>0-2111-3111</t>
  </si>
  <si>
    <t>0-2111-3112</t>
  </si>
  <si>
    <t>นาย ก สหกรณ์</t>
  </si>
  <si>
    <t>นาย ข สหกรณ์</t>
  </si>
  <si>
    <t>การเงิน</t>
  </si>
  <si>
    <t>0-9999-9990</t>
  </si>
  <si>
    <t>0-9999-9991</t>
  </si>
  <si>
    <t>a@b.com</t>
  </si>
  <si>
    <t>BAY</t>
  </si>
  <si>
    <t>0-4444-4444</t>
  </si>
  <si>
    <t>0-4441-4445</t>
  </si>
  <si>
    <t>BAYTSD</t>
  </si>
  <si>
    <t>BAY-1111</t>
  </si>
  <si>
    <t>BAYBIC</t>
  </si>
  <si>
    <t>123-123-987</t>
  </si>
  <si>
    <t>นาย ข เย</t>
  </si>
  <si>
    <t>นาย ก เบ</t>
  </si>
  <si>
    <t>แผนกจัดการหลักทรัพย์</t>
  </si>
  <si>
    <t>a@bay.com</t>
  </si>
  <si>
    <t>INV_NAMEสสสชื่อผู้</t>
  </si>
  <si>
    <t>INV_NAME_ENสสสName of</t>
  </si>
  <si>
    <t>INV_TAX_IDสสสTax Ide</t>
  </si>
  <si>
    <t>INV_TYPEสสสInvesto</t>
  </si>
  <si>
    <t>INV_TAX_TYPEสสสInvesto</t>
  </si>
  <si>
    <t>WHT_SB_RATE_CสสสWithhol</t>
  </si>
  <si>
    <t>WHT_SB_RATE_IสสสWHT Rat</t>
  </si>
  <si>
    <t>WHT_DB_RATE_CสสสWHT Rat</t>
  </si>
  <si>
    <t>INV_ADDRสสสAddress</t>
  </si>
  <si>
    <t>INV_TELสสสTel</t>
  </si>
  <si>
    <t>INV_FAXสสสFax</t>
  </si>
  <si>
    <t>INV_AUTH_NAMEสสสAuthori</t>
  </si>
  <si>
    <t>INV_CONTACT_NAMEสสสContact</t>
  </si>
  <si>
    <t>INV_CONTACT_DEPTสสสContact</t>
  </si>
  <si>
    <t>INV_CONTACT TELสสสContact</t>
  </si>
  <si>
    <t>INV_CONTACT FAXสสสContact</t>
  </si>
  <si>
    <t>INV_CONTACT EMAILสสสContact</t>
  </si>
  <si>
    <t>INV_REMARKสสสRemark</t>
  </si>
  <si>
    <t>CUSTY_NAMEสสสBroker/</t>
  </si>
  <si>
    <t>CUSTY_TELสสสBroker/</t>
  </si>
  <si>
    <t>CUSTY_FAXสสสBroker/</t>
  </si>
  <si>
    <t>TSD_AC_NAMEสสสTSD Acc</t>
  </si>
  <si>
    <t>TSD_AC_NUMสสสTSD Acc</t>
  </si>
  <si>
    <t>TSD_AC_BIC_CODEสสสBIC Cod</t>
  </si>
  <si>
    <t>INV_AC_NAMEสสสSecurit</t>
  </si>
  <si>
    <t>INV_AC_NUMสสสSecurit</t>
  </si>
  <si>
    <t>CUSTY_AUTH_NAMEสสสAgent A</t>
  </si>
  <si>
    <t>CUSTY_CONTACT_NAMEสสสAgent C</t>
  </si>
  <si>
    <t>CUSTY_CONTACT_DEPTสสสAgent C</t>
  </si>
  <si>
    <t>CUSTY_CONTACT_TELสสสAgent C</t>
  </si>
  <si>
    <t>CUSTY_CONTACT_FAXสสสAgent C</t>
  </si>
  <si>
    <t>CUSTY_CONTACT_EMAILสสสAgent C</t>
  </si>
  <si>
    <t>Yes</t>
  </si>
  <si>
    <t>KBANK</t>
  </si>
  <si>
    <t>1-22-333</t>
  </si>
  <si>
    <t>CASH_AC_BANKสสสBank Na</t>
  </si>
  <si>
    <t>CASH_AC_NAMEสสสAccount</t>
  </si>
  <si>
    <t>CASH_AC_NUMสสสAccount</t>
  </si>
  <si>
    <t>DB_CUSTY_NAMEสสสBroker/</t>
  </si>
  <si>
    <t>TSD_DB_AC_NAMEสสสTSD Acc</t>
  </si>
  <si>
    <t>TSD_DB_AC_NUMสสสTSD Acc</t>
  </si>
  <si>
    <t>TSD_DB_AC_BIC_CODEสสสBIC Cod</t>
  </si>
  <si>
    <t>INV_DB_AC_NAMEสสสSecurit</t>
  </si>
  <si>
    <t>INV_DB_AC_NUMสสสSecurit</t>
  </si>
  <si>
    <t>INV_CONTACT_TEL</t>
  </si>
  <si>
    <t>INV_CONTACT_FAX</t>
  </si>
  <si>
    <t>INV_CONTACT_EMAIL</t>
  </si>
  <si>
    <t>Name</t>
  </si>
  <si>
    <t>Type</t>
  </si>
  <si>
    <t>CHECK</t>
  </si>
  <si>
    <t>Asset Management</t>
  </si>
  <si>
    <t>Directory</t>
  </si>
  <si>
    <t>Investor(s) Information</t>
  </si>
  <si>
    <r>
      <t xml:space="preserve">Source Bonds รุ่น </t>
    </r>
    <r>
      <rPr>
        <b/>
        <sz val="12"/>
        <color theme="1"/>
        <rFont val="Cordia New"/>
        <family val="2"/>
      </rPr>
      <t>LB191A</t>
    </r>
    <r>
      <rPr>
        <sz val="12"/>
        <color theme="1"/>
        <rFont val="Cordia New"/>
        <family val="2"/>
      </rPr>
      <t xml:space="preserve"> จำนวน</t>
    </r>
  </si>
  <si>
    <r>
      <t xml:space="preserve">Source Bonds รุ่น </t>
    </r>
    <r>
      <rPr>
        <b/>
        <sz val="12"/>
        <color theme="1"/>
        <rFont val="Cordia New"/>
        <family val="2"/>
      </rPr>
      <t>LB196A</t>
    </r>
    <r>
      <rPr>
        <sz val="12"/>
        <color theme="1"/>
        <rFont val="Cordia New"/>
        <family val="2"/>
      </rPr>
      <t xml:space="preserve"> จำนวน</t>
    </r>
  </si>
  <si>
    <r>
      <t xml:space="preserve">Source Bonds รุ่น </t>
    </r>
    <r>
      <rPr>
        <b/>
        <sz val="12"/>
        <color theme="1"/>
        <rFont val="Cordia New"/>
        <family val="2"/>
      </rPr>
      <t>LB206A</t>
    </r>
    <r>
      <rPr>
        <sz val="12"/>
        <color theme="1"/>
        <rFont val="Cordia New"/>
        <family val="2"/>
      </rPr>
      <t xml:space="preserve"> จำนวน</t>
    </r>
  </si>
  <si>
    <t>Account Instruction Form</t>
  </si>
  <si>
    <t>YES</t>
  </si>
  <si>
    <t>NO</t>
  </si>
  <si>
    <t>ลงชื่อผู้มีอำนาจลงนาม ……………………………………………………………</t>
  </si>
  <si>
    <t>WHT Classifications</t>
  </si>
  <si>
    <t>รหัสประเภทผู้ถือ</t>
  </si>
  <si>
    <t>ประเภทผู้ถือ</t>
  </si>
  <si>
    <t>อัตราภาษีหัก ณ ที่จ่ายสำหรับ</t>
  </si>
  <si>
    <t>AI</t>
  </si>
  <si>
    <t xml:space="preserve">Capital </t>
  </si>
  <si>
    <t>Gain</t>
  </si>
  <si>
    <t>Discount</t>
  </si>
  <si>
    <t>สถาบันการเงินเฉพาะกิจที่รับฝากเงิน</t>
  </si>
  <si>
    <t>ธนาคารพาณิชย์ในประเทศ</t>
  </si>
  <si>
    <t>Foreign Bank</t>
  </si>
  <si>
    <t>บริษัทประกันภัย</t>
  </si>
  <si>
    <t>บริษัทประกันชีวิต</t>
  </si>
  <si>
    <t>บริษัทเงินทุน</t>
  </si>
  <si>
    <t>บริษัทหลักทรัพย์</t>
  </si>
  <si>
    <t>สถาบันการเงินอื่น</t>
  </si>
  <si>
    <t>บริษัทบริหารสินทรัพย์</t>
  </si>
  <si>
    <t>บริษัทเครดิตฟองซิเอร์</t>
  </si>
  <si>
    <t>บริษัทห้างหุ้นส่วนและอื่น ๆ</t>
  </si>
  <si>
    <r>
      <t xml:space="preserve">Foreign Juristic Person </t>
    </r>
    <r>
      <rPr>
        <vertAlign val="superscript"/>
        <sz val="11"/>
        <color theme="1"/>
        <rFont val="Tahoma"/>
        <family val="2"/>
        <scheme val="minor"/>
      </rPr>
      <t>1/</t>
    </r>
  </si>
  <si>
    <t>กองทุนรวม</t>
  </si>
  <si>
    <t>กองทุนประกันสังคม</t>
  </si>
  <si>
    <t>สหกรณ์ออมทรัพย์,ชุมนุมสหกรณ์ออมทรัพย์</t>
  </si>
  <si>
    <t>สหกรณ์การเกษตร สหกรณ์ประมง สหกรณ์ร้านค้า สหกรณ์อื่น ๆ</t>
  </si>
  <si>
    <t>ส่วนราชการสังกัดรัฐบาลท้องถิ่น</t>
  </si>
  <si>
    <t>ส่วนราชการสังกัดรัฐบาลกลาง</t>
  </si>
  <si>
    <t>รัฐวิสาหกิจ</t>
  </si>
  <si>
    <t>มหาวิทยาลัย,วิทยาลัย,สถาบัน,เทคโน,วิทยาเขต ของเอกชน</t>
  </si>
  <si>
    <t>นิติบุคคลอื่นๆ</t>
  </si>
  <si>
    <r>
      <t xml:space="preserve">มูลนิธิ </t>
    </r>
    <r>
      <rPr>
        <vertAlign val="superscript"/>
        <sz val="11"/>
        <color theme="1"/>
        <rFont val="Tahoma"/>
        <family val="2"/>
        <scheme val="minor"/>
      </rPr>
      <t>2/</t>
    </r>
  </si>
  <si>
    <r>
      <t xml:space="preserve">สถาบันอื่นที่จัดตั้งขึ้นโดยมีวัตถุประสงค์ไม่แสวงหากำไร </t>
    </r>
    <r>
      <rPr>
        <vertAlign val="superscript"/>
        <sz val="11"/>
        <color theme="1"/>
        <rFont val="Tahoma"/>
        <family val="2"/>
        <scheme val="minor"/>
      </rPr>
      <t>2/</t>
    </r>
  </si>
  <si>
    <t>วัด</t>
  </si>
  <si>
    <r>
      <t xml:space="preserve">โรงเรียนเอกชน </t>
    </r>
    <r>
      <rPr>
        <vertAlign val="superscript"/>
        <sz val="11"/>
        <color theme="1"/>
        <rFont val="Tahoma"/>
        <family val="2"/>
        <scheme val="minor"/>
      </rPr>
      <t>3/</t>
    </r>
  </si>
  <si>
    <t>กองทุนบำเหน็จบำนาญข้าราชการ</t>
  </si>
  <si>
    <t>บุคคลธรรมดา</t>
  </si>
  <si>
    <t>กองทุนสำรองเลี้ยงชีพ</t>
  </si>
  <si>
    <t>X1</t>
  </si>
  <si>
    <t>Other - 0% WHT</t>
  </si>
  <si>
    <t>X2</t>
  </si>
  <si>
    <t>Other - 1% WHT</t>
  </si>
  <si>
    <t>X3</t>
  </si>
  <si>
    <t>Other - Manual Input</t>
  </si>
  <si>
    <t>Manual</t>
  </si>
  <si>
    <t>1/ พิจารณาประกอบกับอนุสัญญาเพื่อการเว้นภารเก็บภาษีซ้อนระหว่างประเทศไทยกับประเทศถิ่นที่อยู่ของผู้ลงทุน</t>
  </si>
  <si>
    <t>2/ กรณีไม่ถูกหักภาษี ให้ระบุว่าได้รับยกเว้นเป็นลำดับที่...ในประกาศของกรมสรรพากร ในช่องหมายเหตุ</t>
  </si>
  <si>
    <t>3/ ระบุว่าเป็นบุคคล หรือ นิติบุคคลประเภทใดในช่องหมายเหตุ และใช้อัตราภาษีตามที่ระบุ เช่น เป็นบริษัท ใช้อัตราภาษีหัก ณ ที่จ่ายของบริษัท ฯลฯ</t>
  </si>
  <si>
    <t>Non-Residence</t>
  </si>
  <si>
    <t>Bank</t>
  </si>
  <si>
    <t>Securities Company</t>
  </si>
  <si>
    <t>Government Related</t>
  </si>
  <si>
    <t>Insurance</t>
  </si>
  <si>
    <t>Other</t>
  </si>
  <si>
    <t>Cooperative Savings</t>
  </si>
  <si>
    <t>Account Type</t>
  </si>
  <si>
    <t>Total</t>
  </si>
  <si>
    <t>มูลนิธิ 2/</t>
  </si>
  <si>
    <t>&lt;---This will be used for WHT Certificate!</t>
  </si>
  <si>
    <t>Fund Symbol (if any)</t>
  </si>
  <si>
    <t>FUND_SYMBOL</t>
  </si>
  <si>
    <t>Group ID</t>
  </si>
  <si>
    <t>Source Bonds Tendered (Units)</t>
  </si>
  <si>
    <t xml:space="preserve"> Source Bonds Frozen (Units)</t>
  </si>
  <si>
    <t>Remark (if any)</t>
  </si>
  <si>
    <t>INSTRUCTION LETTER</t>
  </si>
  <si>
    <t xml:space="preserve">Copied Joint Lead Managers </t>
  </si>
  <si>
    <t>(the "Securities Account") and have deposited government bonds Series LB191A (or Source Bonds LB191A), government bonds Series LB196A (or Source Bonds LB196A), and government bonds Series LB206A (or Source Bonds LB206A) ("Source Bonds") with you in the Securities Account.</t>
  </si>
  <si>
    <t xml:space="preserve">          In this regard, I/we wish to participate in the Exchange Offer by tendering the following series and units of Source Bonds, </t>
  </si>
  <si>
    <r>
      <t xml:space="preserve">Source Bonds </t>
    </r>
    <r>
      <rPr>
        <b/>
        <sz val="10"/>
        <color theme="1"/>
        <rFont val="Times New Roman"/>
        <family val="1"/>
      </rPr>
      <t>LB191A</t>
    </r>
    <r>
      <rPr>
        <sz val="10"/>
        <color theme="1"/>
        <rFont val="Times New Roman"/>
        <family val="1"/>
      </rPr>
      <t xml:space="preserve"> in an amount of</t>
    </r>
  </si>
  <si>
    <r>
      <t xml:space="preserve">Source Bonds </t>
    </r>
    <r>
      <rPr>
        <b/>
        <sz val="10"/>
        <color theme="1"/>
        <rFont val="Times New Roman"/>
        <family val="1"/>
      </rPr>
      <t>LB196A</t>
    </r>
    <r>
      <rPr>
        <sz val="10"/>
        <color theme="1"/>
        <rFont val="Times New Roman"/>
        <family val="1"/>
      </rPr>
      <t xml:space="preserve"> in an amount of</t>
    </r>
  </si>
  <si>
    <r>
      <t xml:space="preserve">Source Bonds </t>
    </r>
    <r>
      <rPr>
        <b/>
        <sz val="10"/>
        <color theme="1"/>
        <rFont val="Times New Roman"/>
        <family val="1"/>
      </rPr>
      <t>LB206A</t>
    </r>
    <r>
      <rPr>
        <sz val="10"/>
        <color theme="1"/>
        <rFont val="Times New Roman"/>
        <family val="1"/>
      </rPr>
      <t xml:space="preserve"> in an amount of</t>
    </r>
  </si>
  <si>
    <t>units with the aggregate total principal amount of  Baht</t>
  </si>
  <si>
    <t>in exchange for government bonds of one or more particular series, which has been announced by the Issuer for the purpose of exchange with the Source Bonds (together, "Destination Bonds"), as the Issuer will so select.</t>
  </si>
  <si>
    <t xml:space="preserve">           However, after 5 April 2018 and upon receipt of the Instruction to Transfer Form from the Joint Lead Manager, the Source Bonds which have not been accepted for exchange by the MOF may be sold, transferred, conveyed, encumbered or otherwise disposed of as usual in accordance with my/our instruction.   </t>
  </si>
  <si>
    <t xml:space="preserve">          Thus, I/we hereby instruct you to comply with the following instructions:
          From the date specified herein to (and inclusive of) 10 April 2018, you are prohibited from selling, transferring, conveying, encumbering or otherwise disposing of the series and amount of the Source Bonds which I/we wish to exchange as specified above and in accordance with the Exchange Offer Memorandum, except where instructed by the Joint Lead Manager to transfer such Source Bonds, whether in whole or in part, to the MOF through an account(s) held by the Bank of Thailand opened with Thailand Securities Depository Co., Ltd. in the amount specified in the Instruction to Transfer Form from the Joint Lead Manager. 
</t>
  </si>
  <si>
    <t>In witness whereof, I have signed this Instruction Letter.</t>
  </si>
  <si>
    <t>Signed by ___________________________________________</t>
  </si>
  <si>
    <t>Only for Broker or Custodian</t>
  </si>
  <si>
    <t>Signed by</t>
  </si>
  <si>
    <t xml:space="preserve">Remarks: </t>
  </si>
  <si>
    <t>• Words and expressions defined in the Exchange Offer Memorandum shall have the same meaning when used herein, unless otherwise defined.</t>
  </si>
  <si>
    <t>• In filling in this Instruction Letter, please comply the followings:</t>
  </si>
  <si>
    <t>1.  complete the Instruction Letter in the excel file (soft file) provided in the e-mail sent from the Joint Lead Managers earlier;</t>
  </si>
  <si>
    <t>2.  print out the Instruction Letter (in the excel file) which has been completed and arrange for your authorised signatory(ies) and the authorised signatory(ies) of your Broker or Custodian to sign such Instruction Letter where indicated in the letter;</t>
  </si>
  <si>
    <t>4.  send the electronically completed Instruction Letter in excel file (soft file) as specified in 1. above to any of the Joint Lead Managers by e-mail.</t>
  </si>
  <si>
    <t xml:space="preserve">All the documents and information referred to in 1. – 4. above must be submitted to the Joint Lead Managers by 2 April 2018. </t>
  </si>
  <si>
    <t>ACCOUNT INSTRUCTION FORM</t>
  </si>
  <si>
    <r>
      <t>To      The Joint Lead Managers</t>
    </r>
    <r>
      <rPr>
        <b/>
        <sz val="10"/>
        <color theme="1"/>
        <rFont val="Times New Roman"/>
        <family val="1"/>
      </rPr>
      <t xml:space="preserve">     </t>
    </r>
    <r>
      <rPr>
        <sz val="10"/>
        <color theme="1"/>
        <rFont val="Times New Roman"/>
        <family val="1"/>
      </rPr>
      <t xml:space="preserve">                                                                                    </t>
    </r>
  </si>
  <si>
    <t xml:space="preserve">             If the Issuer accepts any series of my/our Source Bonds tendered (whether in full or in part), I/we would like you to inform the Bank of Thailand as the registrar of Destination Bonds of the following information so as to proceed with the allotted Destination Bonds as will be specified in the Exchange Acceptance Form as follows:</t>
  </si>
  <si>
    <r>
      <t xml:space="preserve">            </t>
    </r>
    <r>
      <rPr>
        <u/>
        <sz val="10"/>
        <color theme="1"/>
        <rFont val="Times New Roman"/>
        <family val="1"/>
      </rPr>
      <t>OR</t>
    </r>
  </si>
  <si>
    <t xml:space="preserve">             In the case where I/we am/are entitled to receive a Net Cash Settlement Amount from the Issuer, I/we wish to receive, in accordance with the terms and conditions specified in the Exchange Offer Memorandum, such Net Cash Settlement Amount having such amount transferred to my/our account opened with the BOT in the BAHTNET System or with a commercial bank or a financial institution holding an account with the BOT in the BAHTNET System, details of which are as follows:</t>
  </si>
  <si>
    <t xml:space="preserve">             In witness whereof, I/we have signed this Account Instruction Form.</t>
  </si>
  <si>
    <t>Units</t>
  </si>
  <si>
    <t>CASH_AC_TYPE</t>
  </si>
  <si>
    <t>Account Name (in English only)</t>
  </si>
  <si>
    <t>แบบภาษาไทย</t>
  </si>
  <si>
    <t>English Forms</t>
  </si>
  <si>
    <t>File Name</t>
  </si>
  <si>
    <t>BIC Agent</t>
  </si>
  <si>
    <t>Participant Name</t>
  </si>
  <si>
    <t>Parti. ID</t>
  </si>
  <si>
    <t>TSCCTHB1</t>
  </si>
  <si>
    <t>TISCO SECURITIES COMPANY LIMITED</t>
  </si>
  <si>
    <t>002</t>
  </si>
  <si>
    <t>ADKSTHB1</t>
  </si>
  <si>
    <t>COUNTRY GROUP SECURITIES PUBLIC COMPANY LIMITED</t>
  </si>
  <si>
    <t>003</t>
  </si>
  <si>
    <t>DBSVTHB1</t>
  </si>
  <si>
    <t>DBS VICKERS SECURITIES (THAILAND) COMPANY LIMITED</t>
  </si>
  <si>
    <t>004</t>
  </si>
  <si>
    <t>SSPOTHB1</t>
  </si>
  <si>
    <t>Land and Houses Securities Public Company Limited</t>
  </si>
  <si>
    <t>005</t>
  </si>
  <si>
    <t>PHSUTHB1</t>
  </si>
  <si>
    <t>PHATRA SECURITIES PUBLIC COMPANY LIMITED</t>
  </si>
  <si>
    <t>006</t>
  </si>
  <si>
    <t>SEETTHB1</t>
  </si>
  <si>
    <t>CIMB SECURITIES (THAILAND) COMPANY LIMITED</t>
  </si>
  <si>
    <t>007</t>
  </si>
  <si>
    <t>APSOTH21</t>
  </si>
  <si>
    <t>ASIA PLUS SECURITIES COMPANY LIMITED</t>
  </si>
  <si>
    <t>008</t>
  </si>
  <si>
    <t>SECYTHB1</t>
  </si>
  <si>
    <t>Merrill Lynch Securities (Thailand) Limited</t>
  </si>
  <si>
    <t>010</t>
  </si>
  <si>
    <t>KSPCTHB1</t>
  </si>
  <si>
    <t>KASIKORN SECURITIES PUBLIC COMPANY LIMITED</t>
  </si>
  <si>
    <t>011</t>
  </si>
  <si>
    <t>KSOPTHB1</t>
  </si>
  <si>
    <t>KGI SECURITIES (THAILAND) PUBLIC COMPANY LIMITED</t>
  </si>
  <si>
    <t>013</t>
  </si>
  <si>
    <t>CAPETHB1</t>
  </si>
  <si>
    <t>CAPITAL NOMURA SECURITIES PUBLIC COMPANY LIMITED</t>
  </si>
  <si>
    <t>014</t>
  </si>
  <si>
    <t>AWSCTHB1</t>
  </si>
  <si>
    <t>APPLE WEALTH SECURITIES PUBLIC COMPANY LIMITED</t>
  </si>
  <si>
    <t>015</t>
  </si>
  <si>
    <t>NASMTHB1</t>
  </si>
  <si>
    <t>THANACHART SECURITIES PUBLIC COMPANY LIMITED</t>
  </si>
  <si>
    <t>016</t>
  </si>
  <si>
    <t>KFSPTHB1</t>
  </si>
  <si>
    <t>YUANTA SECURITIES (THAILAND) COMPANY LIMITED</t>
  </si>
  <si>
    <t>019</t>
  </si>
  <si>
    <t>TRSOTHB1</t>
  </si>
  <si>
    <t>TRINITY SECURITIES COMPANY LIMITED</t>
  </si>
  <si>
    <t>022</t>
  </si>
  <si>
    <t>SSTCTHB1</t>
  </si>
  <si>
    <t>SCB SECURITIES COMPANY LIMITED</t>
  </si>
  <si>
    <t>023</t>
  </si>
  <si>
    <t>UKHSTHB1</t>
  </si>
  <si>
    <t>UOB KAY HIAN SECURITIES (THAILAND) PUBLIC COMPANY LIMITED</t>
  </si>
  <si>
    <t>026</t>
  </si>
  <si>
    <t>BFSOTHB1</t>
  </si>
  <si>
    <t>RHB SECURITIES (THAILAND) PUBLIC COMPANY LIMITED</t>
  </si>
  <si>
    <t>027</t>
  </si>
  <si>
    <t>AYITTHB1</t>
  </si>
  <si>
    <t>KRUNGSRI SECURITIES PUBLIC COMPANY LIMITED</t>
  </si>
  <si>
    <t>029</t>
  </si>
  <si>
    <t>ISPCTHB1</t>
  </si>
  <si>
    <t>I V GLOBAL SECURITIES PUBLIC COMPANY LIMITED</t>
  </si>
  <si>
    <t>030</t>
  </si>
  <si>
    <t>FESCTHB1</t>
  </si>
  <si>
    <t>KTB SECURITIES (THAILAND) COMPANY LIMITED</t>
  </si>
  <si>
    <t>032</t>
  </si>
  <si>
    <t>FIEUTHB1</t>
  </si>
  <si>
    <t>FINANSA SECURITIES LIMITED</t>
  </si>
  <si>
    <t>033</t>
  </si>
  <si>
    <t>PSTPTHB1</t>
  </si>
  <si>
    <t>PHILLIP  SECURITIES (THAILAND) PUBLIC COMPANY LIMITED</t>
  </si>
  <si>
    <t>034</t>
  </si>
  <si>
    <t>ASPCTHB1</t>
  </si>
  <si>
    <t>AEC SECURITIES PUBLIC COMPANY LIMITED</t>
  </si>
  <si>
    <t>038</t>
  </si>
  <si>
    <t>PSSCTHB1</t>
  </si>
  <si>
    <t>AIRA Securities Public Company Limited</t>
  </si>
  <si>
    <t>048</t>
  </si>
  <si>
    <t>STNUTHB1</t>
  </si>
  <si>
    <t>SBI THAI ONLINE SECURITIES CO.,LTD.</t>
  </si>
  <si>
    <t>051</t>
  </si>
  <si>
    <t>KESATHB1</t>
  </si>
  <si>
    <t>MAYBANK  KIM ENG SECURITIES (THAILAND) PUBLIC COMPANY LIMITED</t>
  </si>
  <si>
    <t>200</t>
  </si>
  <si>
    <t>SWPSTHB1</t>
  </si>
  <si>
    <t>UBS SECURITIES (THAILAND) LIMITED</t>
  </si>
  <si>
    <t>211</t>
  </si>
  <si>
    <t>CGSTTHB1</t>
  </si>
  <si>
    <t>ASIA WEALTH SECURITIES COMPANY LIMITED</t>
  </si>
  <si>
    <t>213</t>
  </si>
  <si>
    <t>ADSCTHB1</t>
  </si>
  <si>
    <t>MERCHANT PARTNERS SECURITIES PUBLIC LIMITED</t>
  </si>
  <si>
    <t>221</t>
  </si>
  <si>
    <t>BSPOTHB1</t>
  </si>
  <si>
    <t>BUALUANG SECURITIES PUBLIC COMPANY LIMITED</t>
  </si>
  <si>
    <t>224</t>
  </si>
  <si>
    <t>CLSATHB1</t>
  </si>
  <si>
    <t>CLSA SECURITIES (THAILAND) LIMITED</t>
  </si>
  <si>
    <t>225</t>
  </si>
  <si>
    <t>JPSTTHB1</t>
  </si>
  <si>
    <t>JPMORGAN SECURITIES (THAILAND) LIMITED</t>
  </si>
  <si>
    <t>229</t>
  </si>
  <si>
    <t>GLSCTHB1</t>
  </si>
  <si>
    <t>GLOBLEX SECURITIES COMPANY LIMITED</t>
  </si>
  <si>
    <t>230</t>
  </si>
  <si>
    <t>TFPCTHB1</t>
  </si>
  <si>
    <t>TISCO BANK PUBLIC COMPANY LIMITED</t>
  </si>
  <si>
    <t>236</t>
  </si>
  <si>
    <t>CISTTHB1</t>
  </si>
  <si>
    <t>CITICORP SECURITIES (THAILAND) LIMITED</t>
  </si>
  <si>
    <t>242</t>
  </si>
  <si>
    <t>TSFCTHB1</t>
  </si>
  <si>
    <t>TSFC SECURITIES PUBLIC COMPANY LIMITED</t>
  </si>
  <si>
    <t>243</t>
  </si>
  <si>
    <t>IBSTTHB1</t>
  </si>
  <si>
    <t>MACQUARIE SECURITIES (THAILAND) LIMITED</t>
  </si>
  <si>
    <t>244</t>
  </si>
  <si>
    <t>THBKTHBK</t>
  </si>
  <si>
    <t>THANACHART BANK PUBLIC COMPANY LIMITED</t>
  </si>
  <si>
    <t>245</t>
  </si>
  <si>
    <t>CSFBTHB1</t>
  </si>
  <si>
    <t>CREDIT SUISSE SECURITIES (THAILAND) LIMITED</t>
  </si>
  <si>
    <t>247</t>
  </si>
  <si>
    <t>ZMSCTHB1</t>
  </si>
  <si>
    <t>KT ZMICO  SECURITIES COMPANY LIMITED</t>
  </si>
  <si>
    <t>248</t>
  </si>
  <si>
    <t>CITITHBX</t>
  </si>
  <si>
    <t>CITIBANK, N.A.</t>
  </si>
  <si>
    <t>301</t>
  </si>
  <si>
    <t>SICOTHBK</t>
  </si>
  <si>
    <t>THE SIAM COMMERCIAL BANK PUBLIC COMPANY LIMITED</t>
  </si>
  <si>
    <t>302</t>
  </si>
  <si>
    <t>BKKBTHBK</t>
  </si>
  <si>
    <t>BANGKOK BANK PUBLIC COMPANY LIMITED - CUSTODY</t>
  </si>
  <si>
    <t>303</t>
  </si>
  <si>
    <t>HSBCTHBK</t>
  </si>
  <si>
    <t>THE HONGKONG AND SHANGHAI BANKING CORP.,LIMITED BKK.</t>
  </si>
  <si>
    <t>304</t>
  </si>
  <si>
    <t>KRTHTHBK</t>
  </si>
  <si>
    <t>THE KRUNG THAI BANK PUBLIC COMPANY LIMITED</t>
  </si>
  <si>
    <t>305</t>
  </si>
  <si>
    <t>KASITHBK</t>
  </si>
  <si>
    <t>KASIKORNBANK PUBLIC COMPANY LIMITED (CUSTODIAN)</t>
  </si>
  <si>
    <t>308</t>
  </si>
  <si>
    <t>SCBLTHBX</t>
  </si>
  <si>
    <t>STANDARD CHARTERED BANK (THAI) PUBLIC COMPANY LIMITED</t>
  </si>
  <si>
    <t>312</t>
  </si>
  <si>
    <t>ICBKTHBK</t>
  </si>
  <si>
    <t>INDUSTRIAL AND COMMERCIAL BANK OF CHINA (THAI) PUBLIC COMPANY LIMITED</t>
  </si>
  <si>
    <t>316</t>
  </si>
  <si>
    <t>DEUTTHBK</t>
  </si>
  <si>
    <t>DEUTSCHE BANK AKTIENGESELLSCHAFT BANGKOK BRANCH-CU</t>
  </si>
  <si>
    <t>320</t>
  </si>
  <si>
    <t>UOVBTHBK</t>
  </si>
  <si>
    <t>UNITED OVERSEAS BANK (THAI) PUBLIC COMPANY LIMITED</t>
  </si>
  <si>
    <t>324</t>
  </si>
  <si>
    <t>AYUDTHBK</t>
  </si>
  <si>
    <t>BANK OF AYUDHYA PUBLIC COMPANY LIMITED</t>
  </si>
  <si>
    <t>328</t>
  </si>
  <si>
    <t>TMBKTHBK</t>
  </si>
  <si>
    <t>TMB BANK PUBLIC COMPANY LIMITED</t>
  </si>
  <si>
    <t>329</t>
  </si>
  <si>
    <t>THE HONGKONG AND SHANGHAI BANKING CORP.,LTD.- BOND</t>
  </si>
  <si>
    <t>330</t>
  </si>
  <si>
    <t>TSFC SECURITIES PUBLIC COMPANY LIMITED - CUSTODIAN</t>
  </si>
  <si>
    <t>334</t>
  </si>
  <si>
    <t>KKPBTHBK</t>
  </si>
  <si>
    <t>KIATNAKIN BANK PUBLIC COMPANY LIMITED</t>
  </si>
  <si>
    <t>336</t>
  </si>
  <si>
    <t>TMB BANK PUBLIC COMPANYLIMITED</t>
  </si>
  <si>
    <t>337</t>
  </si>
  <si>
    <t>TISCO BANK PUBLIC COMPANY LIMITED (CUSTODIAN)</t>
  </si>
  <si>
    <t>339</t>
  </si>
  <si>
    <t>CHASTHBX</t>
  </si>
  <si>
    <t>JPMORGAN CHASE BANK</t>
  </si>
  <si>
    <t>340</t>
  </si>
  <si>
    <t>UBOBTHBK</t>
  </si>
  <si>
    <t>CIMB THAI BANK PUBLIC COMPANY LIMITED</t>
  </si>
  <si>
    <t>343</t>
  </si>
  <si>
    <t>PST FOR CUSTODIAN</t>
  </si>
  <si>
    <t>344</t>
  </si>
  <si>
    <t>THANACHART BANK PUBLIC COMPANY LIMITED FOR CUSTODAIN</t>
  </si>
  <si>
    <t>345</t>
  </si>
  <si>
    <t>LAHRTHB1</t>
  </si>
  <si>
    <t>LAND AND HOUSES BANK PUBLIC COMPANY LIMITED</t>
  </si>
  <si>
    <t>346</t>
  </si>
  <si>
    <t>KASIKORNBANK PUBLIC COMPANY LIMITED (BOND)</t>
  </si>
  <si>
    <t>402</t>
  </si>
  <si>
    <t>INDUSTRIAL AND COMMERCIAL BANK OF CHINA (THAI) PUBLIC COMPANY LIMITED (FOR TREASURY)</t>
  </si>
  <si>
    <t>403</t>
  </si>
  <si>
    <t>THE SIAM COMMERCIAL BANK PUBLIC COMPANY LIMITED FOR TREASURY</t>
  </si>
  <si>
    <t>404</t>
  </si>
  <si>
    <t>CIMB THAI BANK PUBLIC COMPANY LIMITED FOR TREASURY OPERATIONS DEPT.</t>
  </si>
  <si>
    <t>405</t>
  </si>
  <si>
    <t>SMBCTHBK</t>
  </si>
  <si>
    <t>SUMITOMO MITSUI BANKING CORPORATION</t>
  </si>
  <si>
    <t>407</t>
  </si>
  <si>
    <t>GSBATHBK</t>
  </si>
  <si>
    <t>GOVERNMENT SAVINGS BANK</t>
  </si>
  <si>
    <t>408</t>
  </si>
  <si>
    <t>BANK OF AYUDHYA PUBLIC COMPANY LIMITED FOR TREASURY</t>
  </si>
  <si>
    <t>410</t>
  </si>
  <si>
    <t>BANGKOK BANK PUBLIC COMPANY LIMITED</t>
  </si>
  <si>
    <t>411</t>
  </si>
  <si>
    <t>BFITTHB1</t>
  </si>
  <si>
    <t>Srisawad Finance Public Company Limited</t>
  </si>
  <si>
    <t>412</t>
  </si>
  <si>
    <t>MHCBTHBK</t>
  </si>
  <si>
    <t>MIZUHO BANK,LIMITED BANGKOK BRANCH</t>
  </si>
  <si>
    <t>413</t>
  </si>
  <si>
    <t>BOFATH2X</t>
  </si>
  <si>
    <t>BANK OF AMERICA, NATIONAL ASSOCIATION</t>
  </si>
  <si>
    <t>415</t>
  </si>
  <si>
    <t>DEUTSCHE BANK AG BANGKOK BRANCH</t>
  </si>
  <si>
    <t>416</t>
  </si>
  <si>
    <t>DCBBTHBK</t>
  </si>
  <si>
    <t>RHB BANK BERHAD</t>
  </si>
  <si>
    <t>417</t>
  </si>
  <si>
    <t>BNPATHBK</t>
  </si>
  <si>
    <t>BNP PARIBAS</t>
  </si>
  <si>
    <t>418</t>
  </si>
  <si>
    <t>BAABTHBK</t>
  </si>
  <si>
    <t>BANK FOR AGRICULTURE AND AGRICULTURAL CO-OPERATIVES</t>
  </si>
  <si>
    <t>420</t>
  </si>
  <si>
    <t>GOHUTHB1</t>
  </si>
  <si>
    <t>GOVERNMENT HOUSING BANK</t>
  </si>
  <si>
    <t>421</t>
  </si>
  <si>
    <t>TIBTTHBK</t>
  </si>
  <si>
    <t>ISLAMIC BANK OF THAILAND</t>
  </si>
  <si>
    <t>424</t>
  </si>
  <si>
    <t>KRUNG THAI BANK PUBLIC COMPANY LIMITED (FOR CUSTOMER)</t>
  </si>
  <si>
    <t>425</t>
  </si>
  <si>
    <t>OCBCTHBK</t>
  </si>
  <si>
    <t>Oversea-Chinese Banking Corporation LTD. Bangkok Branch</t>
  </si>
  <si>
    <t>426</t>
  </si>
  <si>
    <t>STBCTHBK</t>
  </si>
  <si>
    <t>SUMITOMO MITSUI TRUST BANK (THAI) PCL.</t>
  </si>
  <si>
    <t>427</t>
  </si>
  <si>
    <t>ANZBTHBK</t>
  </si>
  <si>
    <t>ANZ Bank (Thai) Public Company Limited</t>
  </si>
  <si>
    <t>428</t>
  </si>
  <si>
    <t>ICBCTHBK</t>
  </si>
  <si>
    <t>MEGA INTERNATIONAL COMMERCIAL BANK PUBLIC COMPANY LIMITED</t>
  </si>
  <si>
    <t>429</t>
  </si>
  <si>
    <t>EXTHTHBK</t>
  </si>
  <si>
    <t>EXPORT-IMPORT BANK OF THAILAND</t>
  </si>
  <si>
    <t>507</t>
  </si>
  <si>
    <t>XBKKTHB1</t>
  </si>
  <si>
    <t>THE STOCK EXCHANGE OF THAILAND</t>
  </si>
  <si>
    <t>508</t>
  </si>
  <si>
    <t>OSECTHB1</t>
  </si>
  <si>
    <t>THE OFFICE OF THE SECURITIES AND EXCHANGE COMMISSI</t>
  </si>
  <si>
    <t>510</t>
  </si>
  <si>
    <t>SMEBTHBK</t>
  </si>
  <si>
    <t>SMALL AND MEDIUM ENTERPRISE DEVELOPMENT BANK OF THAILAND</t>
  </si>
  <si>
    <t>512</t>
  </si>
  <si>
    <t>KIATNAKIN BANK PUBLIC COMPANY LIMITED-TREASURY</t>
  </si>
  <si>
    <t>513</t>
  </si>
  <si>
    <t>THCETHB1</t>
  </si>
  <si>
    <t>THE THAI CREDIT RETAIL BANK PUBLIC COMPANY LIMITED</t>
  </si>
  <si>
    <t>516</t>
  </si>
  <si>
    <t>518</t>
  </si>
  <si>
    <t>GOPFTHB1</t>
  </si>
  <si>
    <t>GOVERNMENT PENSION FUND</t>
  </si>
  <si>
    <t>519</t>
  </si>
  <si>
    <t>DEPGTHB1</t>
  </si>
  <si>
    <t>DEPOSIT PROTECTION AGENCY</t>
  </si>
  <si>
    <t>524</t>
  </si>
  <si>
    <t>CANYTHB1</t>
  </si>
  <si>
    <t>BANGKOK CAPITAL ASSET MANAGEMENT COMPANY LIMITED</t>
  </si>
  <si>
    <t>532</t>
  </si>
  <si>
    <t>TDCCTWT1</t>
  </si>
  <si>
    <t>Taiwan Depository &amp; Clearing Corporation</t>
  </si>
  <si>
    <t>900</t>
  </si>
  <si>
    <t>SYSOTHB1</t>
  </si>
  <si>
    <t>FINANSIA SYRUS SECURITIES PUBLIC COMPANY LIMITED</t>
  </si>
  <si>
    <t>924</t>
  </si>
  <si>
    <t>Code</t>
  </si>
  <si>
    <t>Value</t>
  </si>
  <si>
    <t>AD</t>
  </si>
  <si>
    <t>ANDORRA</t>
  </si>
  <si>
    <t>AE</t>
  </si>
  <si>
    <t>UNITED ARAB EMIRATES</t>
  </si>
  <si>
    <t>AF</t>
  </si>
  <si>
    <t>AFGHANISTAN</t>
  </si>
  <si>
    <t>AG</t>
  </si>
  <si>
    <t>ANTIGUA AND BARBUDA</t>
  </si>
  <si>
    <t>ANGUILLA</t>
  </si>
  <si>
    <t>AL</t>
  </si>
  <si>
    <t>ALBANIA</t>
  </si>
  <si>
    <t>AM</t>
  </si>
  <si>
    <t>ARMENIA</t>
  </si>
  <si>
    <t>AO</t>
  </si>
  <si>
    <t>ANGOLA</t>
  </si>
  <si>
    <t>AQ</t>
  </si>
  <si>
    <t>ANTARCTICA</t>
  </si>
  <si>
    <t>AR</t>
  </si>
  <si>
    <t>ARGENTINA</t>
  </si>
  <si>
    <t>AS</t>
  </si>
  <si>
    <t>AMERICAN SAMOA</t>
  </si>
  <si>
    <t>AT</t>
  </si>
  <si>
    <t>AUSTRIA</t>
  </si>
  <si>
    <t>AU</t>
  </si>
  <si>
    <t>AUSTRALIA</t>
  </si>
  <si>
    <t>AW</t>
  </si>
  <si>
    <t>ARUBA</t>
  </si>
  <si>
    <t>AX</t>
  </si>
  <si>
    <t xml:space="preserve">ALAND ISLANDS </t>
  </si>
  <si>
    <t>AZ</t>
  </si>
  <si>
    <t>AZERBAIJAN</t>
  </si>
  <si>
    <t>BA</t>
  </si>
  <si>
    <t>BOSNIA AND HERZEGOVINA</t>
  </si>
  <si>
    <t>BB</t>
  </si>
  <si>
    <t>BARBADOS</t>
  </si>
  <si>
    <t>BD</t>
  </si>
  <si>
    <t>BANGLADESH</t>
  </si>
  <si>
    <t>BE</t>
  </si>
  <si>
    <t>BELGIUM</t>
  </si>
  <si>
    <t>BF</t>
  </si>
  <si>
    <t>BURKINA FASO</t>
  </si>
  <si>
    <t>BG</t>
  </si>
  <si>
    <t>BULGARIA</t>
  </si>
  <si>
    <t>BH</t>
  </si>
  <si>
    <t>BAHRAIN</t>
  </si>
  <si>
    <t>BI</t>
  </si>
  <si>
    <t>BURUNDI</t>
  </si>
  <si>
    <t>BJ</t>
  </si>
  <si>
    <t>BENIN</t>
  </si>
  <si>
    <t>BL</t>
  </si>
  <si>
    <t xml:space="preserve">SAINT-BARTHELEMY </t>
  </si>
  <si>
    <t>BM</t>
  </si>
  <si>
    <t>BERMUDA</t>
  </si>
  <si>
    <t>BN</t>
  </si>
  <si>
    <t>BRUNEI DARUSSALAM</t>
  </si>
  <si>
    <t>BO</t>
  </si>
  <si>
    <t>BOLIVIA, PLURINATIONAL STATE OF</t>
  </si>
  <si>
    <t>BQ</t>
  </si>
  <si>
    <t xml:space="preserve">BONAIRE, SAINT EUSTATIUS AND SABA </t>
  </si>
  <si>
    <t>BR</t>
  </si>
  <si>
    <t>BRAZIL</t>
  </si>
  <si>
    <t>BS</t>
  </si>
  <si>
    <t>BAHAMAS</t>
  </si>
  <si>
    <t>BT</t>
  </si>
  <si>
    <t>BHUTAN</t>
  </si>
  <si>
    <t>BV</t>
  </si>
  <si>
    <t>BOUVET ISLAND</t>
  </si>
  <si>
    <t>BW</t>
  </si>
  <si>
    <t>BOTSWANA</t>
  </si>
  <si>
    <t>BY</t>
  </si>
  <si>
    <t>BELARUS</t>
  </si>
  <si>
    <t>BZ</t>
  </si>
  <si>
    <t>BELIZE</t>
  </si>
  <si>
    <t>CA</t>
  </si>
  <si>
    <t>CANADA</t>
  </si>
  <si>
    <t>CC</t>
  </si>
  <si>
    <t>COCOS (KEELING) ISLANDS</t>
  </si>
  <si>
    <t>CD</t>
  </si>
  <si>
    <t>CONGO, THE DEMOCRATIC REPUBLIC OF THE</t>
  </si>
  <si>
    <t>CF</t>
  </si>
  <si>
    <t>CENTRAL AFRICAN REPUBLIC</t>
  </si>
  <si>
    <t>CG</t>
  </si>
  <si>
    <t>CONGO</t>
  </si>
  <si>
    <t>CH</t>
  </si>
  <si>
    <t>SWITZERLAND</t>
  </si>
  <si>
    <t>CI</t>
  </si>
  <si>
    <t>COTE D' IVOIRE</t>
  </si>
  <si>
    <t>CK</t>
  </si>
  <si>
    <t>COOK ISLANDS</t>
  </si>
  <si>
    <t>CL</t>
  </si>
  <si>
    <t>CHILE</t>
  </si>
  <si>
    <t>CM</t>
  </si>
  <si>
    <t>CAMEROON</t>
  </si>
  <si>
    <t>CN</t>
  </si>
  <si>
    <t>CHINA</t>
  </si>
  <si>
    <t>CO</t>
  </si>
  <si>
    <t>COLOMBIA</t>
  </si>
  <si>
    <t>CR</t>
  </si>
  <si>
    <t>COSTA RICA</t>
  </si>
  <si>
    <t>CU</t>
  </si>
  <si>
    <t>CUBA</t>
  </si>
  <si>
    <t>CV</t>
  </si>
  <si>
    <t>CAPE VERDE</t>
  </si>
  <si>
    <t>CW</t>
  </si>
  <si>
    <t xml:space="preserve">CURACAO </t>
  </si>
  <si>
    <t>CX</t>
  </si>
  <si>
    <t>CHRISTMAS ISLAND</t>
  </si>
  <si>
    <t>CY</t>
  </si>
  <si>
    <t>CYPRUS</t>
  </si>
  <si>
    <t>CZ</t>
  </si>
  <si>
    <t>CZECH REPUBLIC</t>
  </si>
  <si>
    <t>DE</t>
  </si>
  <si>
    <t>GERMANY</t>
  </si>
  <si>
    <t>DJ</t>
  </si>
  <si>
    <t>DJIBOUTI</t>
  </si>
  <si>
    <t>DK</t>
  </si>
  <si>
    <t>DENMARK</t>
  </si>
  <si>
    <t>DM</t>
  </si>
  <si>
    <t>DOMINICA</t>
  </si>
  <si>
    <t>DO</t>
  </si>
  <si>
    <t>DOMINICAN REPUBLIC</t>
  </si>
  <si>
    <t>DZ</t>
  </si>
  <si>
    <t>ALGERIA</t>
  </si>
  <si>
    <t>EC</t>
  </si>
  <si>
    <t>ECUADOR</t>
  </si>
  <si>
    <t>EE</t>
  </si>
  <si>
    <t>ESTONIA</t>
  </si>
  <si>
    <t>EG</t>
  </si>
  <si>
    <t>EGYPT</t>
  </si>
  <si>
    <t>EH</t>
  </si>
  <si>
    <t>WESTERN SAHARA</t>
  </si>
  <si>
    <t>ER</t>
  </si>
  <si>
    <t>ERITREA</t>
  </si>
  <si>
    <t>ES</t>
  </si>
  <si>
    <t>SPAIN</t>
  </si>
  <si>
    <t>ET</t>
  </si>
  <si>
    <t>ETHIOPIA</t>
  </si>
  <si>
    <t>FI</t>
  </si>
  <si>
    <t>FINLAND</t>
  </si>
  <si>
    <t>FJ</t>
  </si>
  <si>
    <t>FIJI</t>
  </si>
  <si>
    <t>FK</t>
  </si>
  <si>
    <t>FALKLAND ISLANDS (MALVINAS)</t>
  </si>
  <si>
    <t>FM</t>
  </si>
  <si>
    <t>MICRONESIA (FEDERATED STATES OF)</t>
  </si>
  <si>
    <t>FO</t>
  </si>
  <si>
    <t>FAROE ISLANDS</t>
  </si>
  <si>
    <t>FR</t>
  </si>
  <si>
    <t>FRANCE</t>
  </si>
  <si>
    <t>GA</t>
  </si>
  <si>
    <t>GABON</t>
  </si>
  <si>
    <t>GB</t>
  </si>
  <si>
    <t>UNITED KINGDOM</t>
  </si>
  <si>
    <t>GD</t>
  </si>
  <si>
    <t>GRENADA</t>
  </si>
  <si>
    <t>GE</t>
  </si>
  <si>
    <t>GEORGIA</t>
  </si>
  <si>
    <t>GF</t>
  </si>
  <si>
    <t>FRENCH GUIANA</t>
  </si>
  <si>
    <t>GG</t>
  </si>
  <si>
    <t>GUERNSEY, C.I.</t>
  </si>
  <si>
    <t>GH</t>
  </si>
  <si>
    <t>GHANA</t>
  </si>
  <si>
    <t>GI</t>
  </si>
  <si>
    <t>GIBRALTAR</t>
  </si>
  <si>
    <t>GL</t>
  </si>
  <si>
    <t>GREENLAND</t>
  </si>
  <si>
    <t>GM</t>
  </si>
  <si>
    <t>GAMBIA</t>
  </si>
  <si>
    <t>GN</t>
  </si>
  <si>
    <t>GUINEA</t>
  </si>
  <si>
    <t>GP</t>
  </si>
  <si>
    <t>GUADELOUPE</t>
  </si>
  <si>
    <t>GQ</t>
  </si>
  <si>
    <t>EQUATORIAL GUINEA</t>
  </si>
  <si>
    <t>GR</t>
  </si>
  <si>
    <t>GREECE</t>
  </si>
  <si>
    <t>GS</t>
  </si>
  <si>
    <t>SOUTH GEORGIA AND SOUTH SANDWICH ISLANDS</t>
  </si>
  <si>
    <t>GT</t>
  </si>
  <si>
    <t>GUATEMALA</t>
  </si>
  <si>
    <t>GU</t>
  </si>
  <si>
    <t>GUAM</t>
  </si>
  <si>
    <t>GW</t>
  </si>
  <si>
    <t>GUINEA-BISSAU</t>
  </si>
  <si>
    <t>GY</t>
  </si>
  <si>
    <t>GUYANA</t>
  </si>
  <si>
    <t>HK</t>
  </si>
  <si>
    <t>HONG KONG</t>
  </si>
  <si>
    <t>HM</t>
  </si>
  <si>
    <t>HEARD AND MCDONALD ISLANDS</t>
  </si>
  <si>
    <t>HN</t>
  </si>
  <si>
    <t>HONDURAS</t>
  </si>
  <si>
    <t>HR</t>
  </si>
  <si>
    <t>CROATIA</t>
  </si>
  <si>
    <t>HT</t>
  </si>
  <si>
    <t>HAITI</t>
  </si>
  <si>
    <t>HU</t>
  </si>
  <si>
    <t>HUNGARY</t>
  </si>
  <si>
    <t>ID</t>
  </si>
  <si>
    <t>INDONESIA</t>
  </si>
  <si>
    <t>IE</t>
  </si>
  <si>
    <t>IRELAND</t>
  </si>
  <si>
    <t>IL</t>
  </si>
  <si>
    <t>ISRAEL</t>
  </si>
  <si>
    <t>IM</t>
  </si>
  <si>
    <t>ISLE OF MAN</t>
  </si>
  <si>
    <t>IN</t>
  </si>
  <si>
    <t>INDIA</t>
  </si>
  <si>
    <t>IO</t>
  </si>
  <si>
    <t>BRITISH INDIAN OCEAN TERRITORY</t>
  </si>
  <si>
    <t>IQ</t>
  </si>
  <si>
    <t>IRAQ</t>
  </si>
  <si>
    <t>IR</t>
  </si>
  <si>
    <t>IRAN (ISLAMIC REPUBLIC OF)</t>
  </si>
  <si>
    <t>IS</t>
  </si>
  <si>
    <t>ICELAND</t>
  </si>
  <si>
    <t>IT</t>
  </si>
  <si>
    <t>ITALY</t>
  </si>
  <si>
    <t>JE</t>
  </si>
  <si>
    <t>JERSEY, C.I.</t>
  </si>
  <si>
    <t>JM</t>
  </si>
  <si>
    <t>JAMAICA</t>
  </si>
  <si>
    <t>JO</t>
  </si>
  <si>
    <t>JORDAN</t>
  </si>
  <si>
    <t>JP</t>
  </si>
  <si>
    <t>JAPAN</t>
  </si>
  <si>
    <t>KE</t>
  </si>
  <si>
    <t>KENYA</t>
  </si>
  <si>
    <t>KG</t>
  </si>
  <si>
    <t>KYRGYZSTAN</t>
  </si>
  <si>
    <t>KH</t>
  </si>
  <si>
    <t>CAMBODIA</t>
  </si>
  <si>
    <t>KI</t>
  </si>
  <si>
    <t>KIRIBATI</t>
  </si>
  <si>
    <t>KM</t>
  </si>
  <si>
    <t>COMOROS</t>
  </si>
  <si>
    <t>KN</t>
  </si>
  <si>
    <t>SAINT KITTS AND NEVIS</t>
  </si>
  <si>
    <t>KP</t>
  </si>
  <si>
    <t>KOREA, DEMOCRATIC PEOPLE'S REPUBLIC OF</t>
  </si>
  <si>
    <t>KR</t>
  </si>
  <si>
    <t>KOREA, REPUBLIC OF</t>
  </si>
  <si>
    <t>KW</t>
  </si>
  <si>
    <t>KUWAIT</t>
  </si>
  <si>
    <t>KY</t>
  </si>
  <si>
    <t>CAYMAN ISLANDS</t>
  </si>
  <si>
    <t>KZ</t>
  </si>
  <si>
    <t>KAZAKHSTAN</t>
  </si>
  <si>
    <t>LA</t>
  </si>
  <si>
    <t>LAO PEOPLE'S DEMOCRATIC REPUBLIC</t>
  </si>
  <si>
    <t>LB</t>
  </si>
  <si>
    <t>LEBANON</t>
  </si>
  <si>
    <t>LC</t>
  </si>
  <si>
    <t>SAINT LUCIA</t>
  </si>
  <si>
    <t>LI</t>
  </si>
  <si>
    <t>LIECHTENSTEIN</t>
  </si>
  <si>
    <t>LK</t>
  </si>
  <si>
    <t>SRI LANKA</t>
  </si>
  <si>
    <t>LR</t>
  </si>
  <si>
    <t>LIBERIA</t>
  </si>
  <si>
    <t>LS</t>
  </si>
  <si>
    <t>LESOTHO</t>
  </si>
  <si>
    <t>LT</t>
  </si>
  <si>
    <t>LITHUANIA</t>
  </si>
  <si>
    <t>LU</t>
  </si>
  <si>
    <t>LUXEMBOURG</t>
  </si>
  <si>
    <t>LV</t>
  </si>
  <si>
    <t>LATVIA</t>
  </si>
  <si>
    <t>LY</t>
  </si>
  <si>
    <t>LIBYA</t>
  </si>
  <si>
    <t>MA</t>
  </si>
  <si>
    <t>MOROCCO</t>
  </si>
  <si>
    <t>MC</t>
  </si>
  <si>
    <t>MONACO</t>
  </si>
  <si>
    <t>MD</t>
  </si>
  <si>
    <t>MOLDOVA, REPUBLIC OF</t>
  </si>
  <si>
    <t>ME</t>
  </si>
  <si>
    <t>MONTENEGRO , REPUBLIC OF</t>
  </si>
  <si>
    <t>MF</t>
  </si>
  <si>
    <t xml:space="preserve">SAINT-MARTIN (FRENCH PART) </t>
  </si>
  <si>
    <t>MG</t>
  </si>
  <si>
    <t>MADAGASCAR</t>
  </si>
  <si>
    <t>MH</t>
  </si>
  <si>
    <t>MARSHALL ISLANDS</t>
  </si>
  <si>
    <t>MK</t>
  </si>
  <si>
    <t>MACEDONIA, THE FORMER YUGOSLAV REPUBLIC OF</t>
  </si>
  <si>
    <t>ML</t>
  </si>
  <si>
    <t>MALI</t>
  </si>
  <si>
    <t>MM</t>
  </si>
  <si>
    <t>MYANMAR</t>
  </si>
  <si>
    <t>MN</t>
  </si>
  <si>
    <t>MONGOLIA</t>
  </si>
  <si>
    <t>MO</t>
  </si>
  <si>
    <t>MACAO</t>
  </si>
  <si>
    <t>MP</t>
  </si>
  <si>
    <t>NORTHERN MARIANA ISLANDS</t>
  </si>
  <si>
    <t>MQ</t>
  </si>
  <si>
    <t>MARTINIQUE</t>
  </si>
  <si>
    <t>MR</t>
  </si>
  <si>
    <t>MAURITANIA</t>
  </si>
  <si>
    <t>MS</t>
  </si>
  <si>
    <t>MONTSERRAT</t>
  </si>
  <si>
    <t>MT</t>
  </si>
  <si>
    <t>MALTA</t>
  </si>
  <si>
    <t>MU</t>
  </si>
  <si>
    <t>MAURITIUS</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</si>
  <si>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</si>
  <si>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</si>
  <si>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</si>
  <si>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</si>
  <si>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</si>
  <si>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</si>
  <si>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</si>
  <si>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</si>
  <si>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</si>
  <si>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</si>
  <si>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</si>
  <si>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</si>
  <si>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</si>
  <si>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</si>
  <si>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</si>
  <si>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</si>
  <si>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</si>
  <si>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</si>
  <si>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</si>
  <si>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</si>
  <si>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</si>
  <si>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</si>
  <si>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NL</t>
  </si>
  <si>
    <t>NETHERLANDS</t>
  </si>
  <si>
    <t>NORWAY</t>
  </si>
  <si>
    <t>NP</t>
  </si>
  <si>
    <t>NEPAL</t>
  </si>
  <si>
    <t>NR</t>
  </si>
  <si>
    <t>NAURU</t>
  </si>
  <si>
    <t>NU</t>
  </si>
  <si>
    <t>NIUE</t>
  </si>
  <si>
    <t>NZ</t>
  </si>
  <si>
    <t>NEW ZEALAND</t>
  </si>
  <si>
    <t>OM</t>
  </si>
  <si>
    <t>OMAN</t>
  </si>
  <si>
    <t>PA</t>
  </si>
  <si>
    <t>PANAMA</t>
  </si>
  <si>
    <t>PE</t>
  </si>
  <si>
    <t>PERU</t>
  </si>
  <si>
    <t>PF</t>
  </si>
  <si>
    <t>FRENCH POLYNESIA</t>
  </si>
  <si>
    <t>PG</t>
  </si>
  <si>
    <t>PAPUA NEW GUINEA</t>
  </si>
  <si>
    <t>PH</t>
  </si>
  <si>
    <t>PHILIPPINES</t>
  </si>
  <si>
    <t>PK</t>
  </si>
  <si>
    <t>PAKISTAN</t>
  </si>
  <si>
    <t>PL</t>
  </si>
  <si>
    <t>POLAND</t>
  </si>
  <si>
    <t>PM</t>
  </si>
  <si>
    <t>SAINT PIERRE AND MIQUELON</t>
  </si>
  <si>
    <t>PN</t>
  </si>
  <si>
    <t>PITCAIRN</t>
  </si>
  <si>
    <t>PR</t>
  </si>
  <si>
    <t>PUERTO RICO</t>
  </si>
  <si>
    <t>PS</t>
  </si>
  <si>
    <t>PALESTINIAN TERRITORY, OCCUPIED</t>
  </si>
  <si>
    <t>PT</t>
  </si>
  <si>
    <t>PORTUGAL</t>
  </si>
  <si>
    <t>PW</t>
  </si>
  <si>
    <t>PALAU</t>
  </si>
  <si>
    <t>PY</t>
  </si>
  <si>
    <t>PARAGUAY</t>
  </si>
  <si>
    <t>QA</t>
  </si>
  <si>
    <t>QATAR</t>
  </si>
  <si>
    <t>RE</t>
  </si>
  <si>
    <t>REUNION</t>
  </si>
  <si>
    <t>RO</t>
  </si>
  <si>
    <t>ROMANIA</t>
  </si>
  <si>
    <t>RS</t>
  </si>
  <si>
    <t>SERBIA, REPUBLIC OF</t>
  </si>
  <si>
    <t>RU</t>
  </si>
  <si>
    <t>RUSSIAN FEDERATION</t>
  </si>
  <si>
    <t>RW</t>
  </si>
  <si>
    <t>RWANDA</t>
  </si>
  <si>
    <t>SA</t>
  </si>
  <si>
    <t>SAUDI ARABIA</t>
  </si>
  <si>
    <t>SB</t>
  </si>
  <si>
    <t>SOLOMON ISLANDS</t>
  </si>
  <si>
    <t>SC</t>
  </si>
  <si>
    <t>SEYCHELLES</t>
  </si>
  <si>
    <t>SD</t>
  </si>
  <si>
    <t>SUDAN</t>
  </si>
  <si>
    <t>SE</t>
  </si>
  <si>
    <t>SWEDEN</t>
  </si>
  <si>
    <t>SG</t>
  </si>
  <si>
    <t>SINGAPORE</t>
  </si>
  <si>
    <t>SH</t>
  </si>
  <si>
    <t>SAINT HELENA</t>
  </si>
  <si>
    <t>SI</t>
  </si>
  <si>
    <t>SLOVENIA</t>
  </si>
  <si>
    <t>SJ</t>
  </si>
  <si>
    <t>SVALBARD AND JAN MAYEN ISLANDS</t>
  </si>
  <si>
    <t>SK</t>
  </si>
  <si>
    <t xml:space="preserve">SLOVAKIA </t>
  </si>
  <si>
    <t>SL</t>
  </si>
  <si>
    <t>SIERRA LEONE</t>
  </si>
  <si>
    <t>SM</t>
  </si>
  <si>
    <t>SAN MARINO</t>
  </si>
  <si>
    <t>SN</t>
  </si>
  <si>
    <t>SENEGAL</t>
  </si>
  <si>
    <t>SO</t>
  </si>
  <si>
    <t>SOMALIA</t>
  </si>
  <si>
    <t>SR</t>
  </si>
  <si>
    <t>SURINAME</t>
  </si>
  <si>
    <t>SS</t>
  </si>
  <si>
    <t xml:space="preserve">SOUTH SUDAN </t>
  </si>
  <si>
    <t>ST</t>
  </si>
  <si>
    <t>SAO TOME AND PRINCIPE</t>
  </si>
  <si>
    <t>SV</t>
  </si>
  <si>
    <t>EL SALVADOR</t>
  </si>
  <si>
    <t>SX</t>
  </si>
  <si>
    <t xml:space="preserve">SINT MAARTEN (DUTCH PART) </t>
  </si>
  <si>
    <t>SY</t>
  </si>
  <si>
    <t>SYRIAN ARAB REPUBLIC</t>
  </si>
  <si>
    <t>SZ</t>
  </si>
  <si>
    <t>SWAZILAND</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</si>
  <si>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</si>
  <si>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</si>
  <si>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</si>
  <si>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</si>
  <si>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</si>
  <si>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</si>
  <si>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</si>
  <si>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</si>
  <si>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</si>
  <si>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</si>
  <si>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</si>
  <si>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</si>
  <si>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</si>
  <si>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</si>
  <si>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</si>
  <si>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</si>
  <si>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</si>
  <si>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</si>
  <si>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</si>
  <si>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</si>
  <si>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</si>
  <si>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</si>
  <si>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TR</t>
  </si>
  <si>
    <t>TURKEY</t>
  </si>
  <si>
    <t>TT</t>
  </si>
  <si>
    <t>TRINIDAD AND TOBAGO</t>
  </si>
  <si>
    <t>TV</t>
  </si>
  <si>
    <t>TUVALU</t>
  </si>
  <si>
    <t>TW</t>
  </si>
  <si>
    <t>TAIWAN</t>
  </si>
  <si>
    <t>TZ</t>
  </si>
  <si>
    <t>TANZANIA, UNITED REPUBLIC OF</t>
  </si>
  <si>
    <t>UA</t>
  </si>
  <si>
    <t>UKRAINE</t>
  </si>
  <si>
    <t>UG</t>
  </si>
  <si>
    <t>UGANDA</t>
  </si>
  <si>
    <t>UM</t>
  </si>
  <si>
    <t>UNITED STATES MINOR OUTLYING ISLANDS</t>
  </si>
  <si>
    <t>US</t>
  </si>
  <si>
    <t>UNITED STATES</t>
  </si>
  <si>
    <t>UY</t>
  </si>
  <si>
    <t>URUGUAY</t>
  </si>
  <si>
    <t>UZ</t>
  </si>
  <si>
    <t>UZBEKISTAN</t>
  </si>
  <si>
    <t>VA</t>
  </si>
  <si>
    <t>HOLY SEE (VATICAN CITY STATE)</t>
  </si>
  <si>
    <t>VC</t>
  </si>
  <si>
    <t>SAINT VINCENT AND THE GRENADINES</t>
  </si>
  <si>
    <t>VE</t>
  </si>
  <si>
    <t xml:space="preserve">VENEZUELA, BOLIVARIAN REPUBLIC OF </t>
  </si>
  <si>
    <t>VG</t>
  </si>
  <si>
    <t>VIRGIN ISLANDS, BRITISH</t>
  </si>
  <si>
    <t>VI</t>
  </si>
  <si>
    <t>VIRGIN ISLANDS, U.S.</t>
  </si>
  <si>
    <t>VN</t>
  </si>
  <si>
    <t>VIET NAM</t>
  </si>
  <si>
    <t>VU</t>
  </si>
  <si>
    <t>VANUATU</t>
  </si>
  <si>
    <t>WF</t>
  </si>
  <si>
    <t>WALLIS AND FUTUNA ISLANDS</t>
  </si>
  <si>
    <t>WS</t>
  </si>
  <si>
    <t>SAMOA</t>
  </si>
  <si>
    <t>YE</t>
  </si>
  <si>
    <t>YEMEN</t>
  </si>
  <si>
    <t>YT</t>
  </si>
  <si>
    <t>MAYOTTE</t>
  </si>
  <si>
    <t>ZA</t>
  </si>
  <si>
    <t>SOUTH AFRICA</t>
  </si>
  <si>
    <t>ZM</t>
  </si>
  <si>
    <t>ZAMBIA</t>
  </si>
  <si>
    <t>ZW</t>
  </si>
  <si>
    <t>ZIMBABWE</t>
  </si>
  <si>
    <t>Country of Nationality</t>
  </si>
  <si>
    <t>BANK OF THAILAND</t>
  </si>
  <si>
    <t>BANGKOK BANK PUBLIC COMPANY LTD.</t>
  </si>
  <si>
    <t>KASIKORNBANK PUBLIC COMPANY LTD.</t>
  </si>
  <si>
    <t>KRUNG THAI BANK PUBLIC COMPANY LTD.</t>
  </si>
  <si>
    <t>JPMORGAN CHASE BANK, NATIONAL ASSOCIATION</t>
  </si>
  <si>
    <t>OVER SEA-CHINESE BANKING CORPORATION LIMITED</t>
  </si>
  <si>
    <t>SIAM COMMERCIAL BANK PUBLIC COMPANY LTD.</t>
  </si>
  <si>
    <t>BANK OF AYUDHYA PUBLIC COMPANY LTD.</t>
  </si>
  <si>
    <t>MEGA  INTERNATIONAL COMMERCIAL BANK PUBLIC COMPANY LIMITED</t>
  </si>
  <si>
    <t>INDIAN OVERSEA BANK</t>
  </si>
  <si>
    <t>THE GOVERNMENT SAVINGS BANK</t>
  </si>
  <si>
    <t>THE HONGKONG AND SHANGHAI BANKING CORPORATION LTD.</t>
  </si>
  <si>
    <t>DEUTSCHE BANK AG.</t>
  </si>
  <si>
    <t>THE GOVERNMENT HOUSING BANK</t>
  </si>
  <si>
    <t>BANK FOR AGRICULTURE AND AGRICULTURAL COOPERATIVES</t>
  </si>
  <si>
    <t>MIZUHO BANK, LTD. BANGKOK BRANCH</t>
  </si>
  <si>
    <t>BANK OF CHINA (THAI) PUBLIC COMPANY LIMITED</t>
  </si>
  <si>
    <t>THANACHART BANK PUBLIC COMPANY LTD.</t>
  </si>
  <si>
    <t>LAND AND HOUSES PUBLIC COMPANY LIMITED</t>
  </si>
  <si>
    <t>ANZ BANK (THAI) PUBLIC COMPANY LIMITED</t>
  </si>
  <si>
    <t>SUMITOMO MITSUI TRUST BANK (THAI) PUBLIC COMPANY LIMITED</t>
  </si>
  <si>
    <t>FI_Name_Eng</t>
  </si>
  <si>
    <t>[Choose Bank]</t>
  </si>
  <si>
    <t>[BICCODE]</t>
  </si>
  <si>
    <t>[BIC AGENT NAME]</t>
  </si>
  <si>
    <t>[PARTI]</t>
  </si>
  <si>
    <t>Foreign Juristic Person 1/</t>
  </si>
  <si>
    <t>สถาบันอื่นที่จัดตั้งขึ้นโดยมีวัตถุประสงค์ไม่แสวงหากำไร 2/</t>
  </si>
  <si>
    <t>โรงเรียนเอกชน 3/</t>
  </si>
  <si>
    <t>BOT Investor Types</t>
  </si>
  <si>
    <t>ไว้กับท่าน ("บัญชีหลักทรัพย์") และได้ฝากพันธบัตรรุ่น  LB191A (หรือ Source Bonds รุ่น LB191A), พันธบัตรรัฐบาลรุ่น LB196A (หรือ Source Bonds รุ่น LB196A) และ พันธบัตรรัฐบาลรุ่น LB206A (หรือ Source Bonds รุ่น LB206A) (ต่อไปนี้รวมเรียกว่า "Source Bonds") ไว้กับท่านในบัญชีหลักทรัพย์ นั้น</t>
  </si>
  <si>
    <t xml:space="preserve">หมายเหตุ 
• คำที่ปรากฏในหนังสือแสดงคำสั่งห้ามดำเนินการเกี่ยวกับพันธบัตรนี้ หากไม่ได้นิยามไว้เป็นอย่างอื่น ให้มีความหมายตามที่ปรากฏในหนังสือชี้ชวนเพื่อการแลกเปลี่ยนพันธบัตร
• โปรดกรอกข้อมูลตามหนังสือแสดงคำสั่งห้ามดำเนินการเกี่ยวกับพันธบัตรนี้ให้ครบถ้วน ตามขั้นตอนดังต่อไปนี้ 
1. กรอกข้อมูลในแบบดังกล่าวลงโดยการพิมพ์ลงใน Excel File (soft file) ที่ผู้จัดจำหน่ายและจัดการการแลกเปลี่ยนพันธบัตรได้ส่งให้ทาง e-mail ก่อนหน้านี้ 
2. พิมพ์หนังสือแสดงคำสั่งห้ามดำเนินการเกี่ยวกับพันธบัตร (ตาม Excel File) ซึ่งกรอกข้อมูลครบถ้วนแล้ว และดำเนินการให้ผู้มีอำนาจลงนามของผู้แสดงคำเสนอแลกเปลี่ยนพันธบัตร และผู้มีอำนาจลงนามของโบรกเกอร์หรือผู้เก็บรักษาหลักทรัพย์ ลงนามในแบบที่พิมพ์ออกมาดังกล่าว ตามช่องที่กำหนดไว้ 
3. ส่งหนังสือแสดงคำสั่งห้ามดำเนินการเกี่ยวกับพันธบัตรที่ลงนามแล้วตามข้อ 2. ข้างต้น (พร้อมทั้งเอกสารหรือข้อมูลอื่นใดที่ผู้จัดจำหน่ายและจัดการการแลกเปลี่ยนพันธบัตรกำหนด (ถ้ามี)) ให้แก่ผู้จัดจำหน่ายและจัดการการแลกเปลี่ยนพันธบัตร ทางโทรสาร (FAX) และ
4. ส่ง Excel File (soft file) ที่กรอกข้อมูลตามแบบหนังสือแสดงคำสั่งห้ามดำเนินการเกี่ยวกับพันธบัตรนี้โดยครบถ้วนแล้วตามข้อ 1. ข้างต้น ให้แก่ ผู้จัดจำหน่ายและจัดการการแลกเปลี่ยนพันธบัตร ทาง e-mail 
โดยผู้ถือพันธบัตรจะต้องส่งข้อมูลทั้งหมดตามข้อ 1. – 4.ดังกล่าวข้างต้นให้แก่ ผู้จัดจำหน่ายและจัดการการแลกเปลี่ยนพันธบัตร ภายในวันที่ 2 เมษายน พ.ศ. 2561 
</t>
  </si>
  <si>
    <r>
      <t xml:space="preserve">เรียน   </t>
    </r>
    <r>
      <rPr>
        <b/>
        <sz val="12"/>
        <color theme="1"/>
        <rFont val="Cordia New"/>
        <family val="2"/>
      </rPr>
      <t xml:space="preserve">ผู้จัดจำหน่ายและจัดการการแลกเปลี่ยนพันธบัตร                    </t>
    </r>
    <r>
      <rPr>
        <sz val="12"/>
        <color theme="1"/>
        <rFont val="Cordia New"/>
        <family val="2"/>
      </rPr>
      <t xml:space="preserve">                                                                                    </t>
    </r>
  </si>
  <si>
    <r>
      <t xml:space="preserve">         โทรศัพท์: 02-230-2328, 02-353-5421        โทรสาร: 02-231-4617   อีเมล์: </t>
    </r>
    <r>
      <rPr>
        <b/>
        <sz val="12"/>
        <color theme="1"/>
        <rFont val="Cordia New"/>
        <family val="2"/>
      </rPr>
      <t>govtbond@pdmo.go.th</t>
    </r>
  </si>
  <si>
    <r>
      <t xml:space="preserve">          โทรศัพท์: 02-230-2328, 02-353-5421        โทรสาร: 02-231-4617   อีเมล์:</t>
    </r>
    <r>
      <rPr>
        <b/>
        <sz val="12"/>
        <color theme="1"/>
        <rFont val="Cordia New"/>
        <family val="2"/>
      </rPr>
      <t xml:space="preserve"> govtbond@pdmo.go.th</t>
    </r>
  </si>
  <si>
    <t>3.  submit the signed Instruction Letter to any of the Joint Lead Managers by facsimile; and</t>
  </si>
  <si>
    <t>ฝากเข้าบัญชีหลักทรัพย์ของข้าพเจ้าตามที่ระบุไว้ในแบบคำสั่งห้ามดำเนินการเกี่ยวกับพันธบัตร (Instruction Letter) ภายในเวลา 15.00 น. ของวันที่ 10 เมษายน พ.ศ. 2561</t>
  </si>
  <si>
    <t xml:space="preserve">Arrange for the Destination Bonds to be deposited into my/our account as specified in the Instruction Letter by 3.00 p.m. on 10 April 2018. </t>
  </si>
  <si>
    <t xml:space="preserve">        which I/we have with such company by 3.00 p.m. on 10 April 2018.</t>
  </si>
  <si>
    <t xml:space="preserve">Remarks: 
• Words and expressions defined in the Exchange Offer Memorandum shall have the same meaning when used herein, unless otherwise defined.
• In filling in this Account Instruction Form, please comply the followings:
1. complete the Account Instruction Form in the excel file (soft file) provided in the e-mail sent from the Joint Lead Managers earlier;
2. print out the Account Instruction Form (in the excel file) which has been completed and arrange for your authorised signatory(ies) to sign such form where indicated in the form;
3. submit the signed Account Instruction Form to any of the Joint Lead Managers by facsimile; and
4. send the electronically completed Account Instruction Form in excel file (soft file) as specified in 1. above to the Joint Lead Managers by e-mail.
All the documents and information referred to in 1. – 4. above must be submitted to the Joint Lead Managers by 2 April 2018. 
</t>
  </si>
  <si>
    <t>หมายเหตุ 
• คำที่ปรากฏในแบบคำสั่งแจ้งบัญชีนี้ หากไม่ได้นิยามไว้เป็นอย่างอื่น ให้มีความหมายตามที่ปรากฏในหนังสือชี้ชวนเพื่อการแลกเปลี่ยนพันธบัตร
• โปรดกรอกข้อมูลตามแบบคำสั่งแจ้งบัญชีนี้ให้ครบถ้วน ตามขั้นตอนดังต่อไปนี้ 
1. กรอกข้อมูลในแบบดังกล่าวโดยการพิมพ์ลงใน Excel File (soft file) ที่ผู้จัดจำหน่ายและจัดการการแลกเปลี่ยนพันธบัตรได้ส่งให้ทาง e-mail ก่อนหน้านี้ 
2. พิมพ์แบบคำสั่งแจ้งบัญชี (ตาม Excel File) ซึ่งกรอกข้อมูลครบถ้วนแล้ว และดำเนินการให้ผู้มีอำนาจลงนามของผู้แสดงคำเสนอแลกเปลี่ยนพันธบัตรลงนามในแบบที่พิมพ์ออกมาดังกล่าว ตามช่องที่กำหนดไว้ 
3. ส่งแบบคำสั่งแจ้งบัญชีที่ลงนามแล้วตามข้อ 2. ข้างต้น (พร้อมทั้งเอกสารหรือข้อมูลอื่นใดที่ผู้จัดจำหน่ายและจัดการการแลกเปลี่ยนพันธบัตรกำหนด (ถ้ามี)) ให้แก่ผู้จัดจำหน่ายและจัดการการแลกเปลี่ยนพันธบัตร ทางโทรสาร (FAX) และ
4. ส่ง Excel File (soft file) ที่กรอกข้อมูลตามแบบคำสั่งแจ้งบัญชีนี้โดยครบถ้วนแล้วตามข้อ 1. ข้างต้น ให้แก่ ผู้จัดจำหน่ายและจัดการการแลกเปลี่ยนพันธบัตร ทาง e-mail
โดยผู้ถือพันธบัตรจะต้องส่งข้อมูลทั้งหมดตามข้อ 1. – 4.  ดังกล่าวข้างต้นให้แก่ ผู้จัดจำหน่ายและจัดการการแลกเปลี่ยนพันธบัตร ภายในวันที่ 2 เมษายน พ.ศ. 2561</t>
  </si>
  <si>
    <t xml:space="preserve">             ในกรณีที่ข้าพเจ้ามีสิทธิได้รับชำระเงินค่าส่วนต่างสุทธิจากผู้ออกพันธบัตร ข้าพเจ้าประสงค์จะใช้บัญชีตามรายละเอียดที่ระบุไว้ข้างล่างนี้ เพื่อรับโอนเงินค่าส่วนต่างสุทธิที่ข้าพเจ้ามีสิทธิได้รับ (ถ้ามี) ตามหลักเกณฑ์ รายละเอียด และเงื่อนไขที่ระบุไว้ในหนังสือชี้ชวนเพื่อการแลกเปลี่ยนพันธบัตร ซึ่งบัญชีดังกล่าวเป็นบัญชีเงินฝากของข้าพเจ้าที่เปิดไว้ที่ธนาคารแห่งประเทศไทยในระบบ BAHTNET หรือที่เปิดไว้กับธนาคารพาณิชย์หรือสถาบันการเงินใดๆ ที่มีบัญชีเงินฝากเปิดไว้ที่ธนาคารแห่งประเทศไทยในระบบ BAHTNET </t>
  </si>
  <si>
    <t xml:space="preserve">ไปแลกเปลี่ยนกับพันธบัตร รุ่นที่ผู้ออกพันธบัตรประกาศกำหนด เพื่อแลกเปลี่ยนกับ Source Bonds แต่ละรุ่นดังกล่าวข้างต้น (รวมเรียกว่า "Destination Bonds") รุ่นใดรุ่นหนึ่งหรือหลายรุ่น ตามแต่ที่ผู้ออกพันธบัตรจะตกลงรับแลกเปลี่ยน ดังนั้น โดยหนังสือฉบับนี้ ข้าพเจ้าจึงขอแจ้งให้ท่านดำเนินการเกี่ยวกับ Source Bonds ตามรุ่นและจำนวนดังกล่าวข้างต้นของข้าพเจ้า ดังต่อไปนี้ </t>
  </si>
  <si>
    <t xml:space="preserve">          (1)  นับจากวันที่ในคำสั่งห้ามดำเนินการเกี่ยวกับพันธบัตรฉบับนี้ จนถึง (โดยรวมทั้ง) วันที่ 10 เมษายน พ.ศ. 2561 ข้าพเจ้าขอสั่งห้ามมิให้ท่านดำเนินการจำหน่าย จ่าย โอน หรือดำเนินการใดๆ เกี่ยวกับการก่อภาระผูกพันใดๆ เหนือ Source Bonds ตามที่ระบุไว้ในหนังสือชี้ชวนเพื่อการแลกเปลี่ยนพันธบัตรตามรุ่นและในจำนวนที่ข้าพเจ้าประสงค์จะนำไปแลกตามที่ระบุข้างต้น จนกว่าท่านจะได้รับคำสั่งจากผู้จัดจำหน่ายและจัดการการแลกเปลี่ยนพันธบัตร ให้ท่านดำเนินการโอน Source Bonds ตามรุ่นและจำนวนที่ข้าพเจ้าประสงค์จะนำไปแลกเปลี่ยนตามที่ระบุข้างต้นทั้งหมดหรือบางส่วนตามจำนวนที่ระบุใน แบบคำสั่งให้ดำเนินการเกี่ยวกับพันธบัตร (Instruction to Transfer Form) ของผู้จัดจำหน่ายและจัดการการแลกเปลี่ยนพันธบัตร ให้แก่ กระทรวงการคลัง ผ่านทางบัญชีพันธบัตรของธนาคารแห่งประเทศไทยที่เปิดไว้กับบริษัท ศูนย์รับฝากหลักทรัพย์ (ประเทศไทย) จำกัด และ</t>
  </si>
  <si>
    <t xml:space="preserve">           (2)  ภายหลังจากวันที่ 5 เมษายน พ.ศ. 2561 เมื่อท่านได้รับคำสั่งให้ดำเนินการใดๆ เกี่ยวกับพันธบัตรได้ตามปกติ จากผู้จัดจำหน่ายและจัดการการแลกเปลี่ยนพันธบัตรแล้ว ท่านจึงจะสามารถดำเนินการจำหน่าย จ่าย โอน หรือกระทำการอื่นๆ ตามคำสั่งของข้าพเจ้าเกี่ยวกับ Source Bonds ส่วนที่เหลือจากการรับแลกเปลี่ยนโดยกระทรวงการคลัง (ถ้ามี) ได้ตามปกติ</t>
  </si>
  <si>
    <t>วันที่                                                 (ไม่เกินวันที่ 2 เมษายน พ.ศ. 2561)</t>
  </si>
  <si>
    <t>วันที่                                                         (ไม่เกินวันที่ 2 เมษายน พ.ศ. 2561)</t>
  </si>
  <si>
    <t>Date                                                                           (NOT later than 2 April 2018)</t>
  </si>
  <si>
    <t>Date:                             (NOT later than 2 April 2018)</t>
  </si>
  <si>
    <t>Date                                          (NOT later than 2 April 2018)</t>
  </si>
  <si>
    <t>วันที่                                         (ไม่เกินวันที่ 2 เมษายน พ.ศ. 2561)</t>
  </si>
  <si>
    <r>
      <t xml:space="preserve">Tel: +66-2230-2328, +66-2353-5421     Fax: +66-2231-4617    Central Email: </t>
    </r>
    <r>
      <rPr>
        <b/>
        <sz val="10"/>
        <color theme="1"/>
        <rFont val="Times New Roman"/>
        <family val="1"/>
      </rPr>
      <t>govtbond@pdmo.go.th</t>
    </r>
  </si>
  <si>
    <t xml:space="preserve">1) Please fill in the information, print forms (Instruction Form and Account Instruction Form.) </t>
  </si>
  <si>
    <t>3) Kindly return the signed form via fax or scan email, with this filled Excel file via email.</t>
  </si>
  <si>
    <t>&lt;--- If Thai SEC Private Fund, please choose applicable End Beneficiary Type</t>
  </si>
  <si>
    <r>
      <t xml:space="preserve">2) save this Excel file in </t>
    </r>
    <r>
      <rPr>
        <b/>
        <sz val="10"/>
        <color rgb="FF00B050"/>
        <rFont val="Arial"/>
        <family val="2"/>
      </rPr>
      <t>.xlsm</t>
    </r>
    <r>
      <rPr>
        <b/>
        <sz val="10"/>
        <color rgb="FFFF0000"/>
        <rFont val="Arial"/>
        <family val="2"/>
      </rPr>
      <t xml:space="preserve"> format, in any save-able name other name you wish.</t>
    </r>
  </si>
  <si>
    <r>
      <t xml:space="preserve">          Tel: +66-2230-2328, +66-2353-5421     Fax: +66-2231-4617        
          Email: </t>
    </r>
    <r>
      <rPr>
        <b/>
        <sz val="10"/>
        <color theme="1"/>
        <rFont val="Times New Roman"/>
        <family val="1"/>
      </rPr>
      <t>govtbond@pdmo.go.th</t>
    </r>
  </si>
  <si>
    <t>* This Excel file contains Macro to perform its function. If asked by Excel, please enable Macro.</t>
  </si>
  <si>
    <t>(After clicking the desired print form button, you may adjust Print Layout from the Print Preview screen)</t>
  </si>
  <si>
    <t xml:space="preserve">             ข้าพเจ้าขอแจ้งว่า หากผู้ออกพันธบัตรรับแลกเปลี่ยน Source Bonds ของข้าพเจ้าไม่ว่ารุ่นใดๆ และไม่ว่าทั้งหมดหรือเพียงบางส่วน ข้าพเจ้าใคร่ขอให้ท่านแจ้งให้ธนาคารแห่งประเทศไทยในฐานะนายทะเบียน ทราบถึงข้อมูลที่กำหนดไว้ข้างล่างนี้ เพื่อนำ Destination Bonds ที่ข้าพเจ้าจะได้รับการจัดสรรตามที่ระบุไว้ในแบบแจ้งผลการแลกเปลี่ยนพันธบัตร ไปดำเนินการดังนี้</t>
  </si>
  <si>
    <t>ซึ่งข้าพเจ้ามีอยู่กับบริษัทดังกล่าว ภายในเวลา 15.00 น. ของวันที่ 10 เมษายน พ.ศ. 2561</t>
  </si>
  <si>
    <t>มีความประสงค์จะเสนอแลกพันธบัตรต่อผู้ออกพันธบัตร ผ่านทางผู้จัดจำหน่ายและจัดการการแลกเปลี่ยนพันธบัตร ตามแบบคำเสนอแลกพันธบัตร (Exchange Offer Form) ฉบับลงวันที่ 4 เมษายน พ.ศ. 2561 ที่จะนำส่งให้แก่ผู้จัดจำหน่ายและจัดการการแลกเปลี่ยนพันธบัตรภายในระยะเวลายื่นคำเสนอแลกพันธบัตรนั้น</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</si>
</sst>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87" formatCode="_(* #,##0.00_);_(* \(#,##0.00\);_(* &quot;-&quot;??_);_(@_)"/>
    <numFmt numFmtId="188" formatCode="#,##0.00;[Red]\(#,##0.00\);\-\-\-\-"/>
    <numFmt numFmtId="189" formatCode="#,##0;[Red]\(#,##0\);\-\-\-\-"/>
    <numFmt numFmtId="190" formatCode="General;;&quot;&quot;"/>
  </numFmts>
  <fonts count="39" x14ac:knownFonts="1">
    <font>
      <sz val="11"/>
      <color theme="1"/>
      <name val="Tahoma"/>
      <family val="2"/>
      <scheme val="minor"/>
    </font>
    <font>
      <sz val="12"/>
      <color theme="1"/>
      <name val="Cordia New"/>
      <family val="2"/>
    </font>
    <font>
      <b/>
      <sz val="12"/>
      <color theme="1"/>
      <name val="Cordia New"/>
      <family val="2"/>
    </font>
    <font>
      <b/>
      <sz val="11"/>
      <color theme="1"/>
      <name val="Tahoma"/>
      <family val="2"/>
      <scheme val="minor"/>
    </font>
    <font>
      <sz val="10"/>
      <color theme="1"/>
      <name val="Arial"/>
      <family val="2"/>
    </font>
    <font>
      <b/>
      <sz val="10"/>
      <color theme="1"/>
      <name val="Arial"/>
      <family val="2"/>
    </font>
    <font>
      <b/>
      <u/>
      <sz val="10"/>
      <color rgb="FFFF0000"/>
      <name val="Arial"/>
      <family val="2"/>
    </font>
    <font>
      <i/>
      <sz val="10"/>
      <color theme="1"/>
      <name val="Arial"/>
      <family val="2"/>
    </font>
    <font>
      <b/>
      <u/>
      <sz val="14"/>
      <color theme="1"/>
      <name val="Arial"/>
      <family val="2"/>
    </font>
    <font>
      <sz val="16"/>
      <name val="Angsana New"/>
      <family val="1"/>
    </font>
    <font>
      <sz val="16"/>
      <color theme="1"/>
      <name val="Angsana New"/>
      <family val="2"/>
      <charset val="222"/>
    </font>
    <font>
      <sz val="12"/>
      <color theme="1"/>
      <name val="Wingdings"/>
      <charset val="2"/>
    </font>
    <font>
      <sz val="10"/>
      <color theme="0"/>
      <name val="Arial"/>
      <family val="2"/>
    </font>
    <font>
      <b/>
      <sz val="10"/>
      <color theme="0"/>
      <name val="Arial"/>
      <family val="2"/>
    </font>
    <font>
      <b/>
      <u/>
      <sz val="14"/>
      <color theme="0"/>
      <name val="Arial"/>
      <family val="2"/>
    </font>
    <font>
      <u/>
      <sz val="11"/>
      <color theme="10"/>
      <name val="Tahoma"/>
      <family val="2"/>
      <scheme val="minor"/>
    </font>
    <font>
      <b/>
      <sz val="11"/>
      <color theme="0"/>
      <name val="Tahoma"/>
      <family val="2"/>
      <scheme val="minor"/>
    </font>
    <font>
      <sz val="11"/>
      <color theme="0"/>
      <name val="Tahoma"/>
      <family val="2"/>
      <scheme val="minor"/>
    </font>
    <font>
      <sz val="10"/>
      <color theme="8" tint="-0.499984740745262"/>
      <name val="Arial"/>
      <family val="2"/>
    </font>
    <font>
      <sz val="11"/>
      <color theme="1"/>
      <name val="Tahoma"/>
      <family val="2"/>
      <scheme val="minor"/>
    </font>
    <font>
      <sz val="10"/>
      <color theme="1"/>
      <name val="Cordia New"/>
      <family val="2"/>
    </font>
    <font>
      <b/>
      <sz val="14"/>
      <color theme="1"/>
      <name val="Tahoma"/>
      <family val="2"/>
      <scheme val="minor"/>
    </font>
    <font>
      <vertAlign val="superscript"/>
      <sz val="11"/>
      <color theme="1"/>
      <name val="Tahoma"/>
      <family val="2"/>
      <scheme val="minor"/>
    </font>
    <font>
      <sz val="10"/>
      <name val="Arial"/>
      <family val="2"/>
    </font>
    <font>
      <b/>
      <i/>
      <sz val="10"/>
      <color rgb="FFFF0000"/>
      <name val="Arial"/>
      <family val="2"/>
    </font>
    <font>
      <b/>
      <sz val="10"/>
      <color theme="1"/>
      <name val="Times New Roman"/>
      <family val="1"/>
    </font>
    <font>
      <sz val="10"/>
      <color theme="1"/>
      <name val="Times New Roman"/>
      <family val="1"/>
    </font>
    <font>
      <u/>
      <sz val="10"/>
      <color theme="1"/>
      <name val="Times New Roman"/>
      <family val="1"/>
    </font>
    <font>
      <i/>
      <sz val="10"/>
      <color rgb="FFFF0000"/>
      <name val="Arial"/>
      <family val="2"/>
    </font>
    <font>
      <sz val="8"/>
      <color theme="8" tint="-0.499984740745262"/>
      <name val="Arial"/>
      <family val="2"/>
    </font>
    <font>
      <sz val="10"/>
      <color theme="2" tint="-0.499984740745262"/>
      <name val="Arial"/>
      <family val="2"/>
    </font>
    <font>
      <sz val="7"/>
      <color theme="8" tint="-0.499984740745262"/>
      <name val="Arial"/>
      <family val="2"/>
    </font>
    <font>
      <sz val="8"/>
      <color theme="1"/>
      <name val="Cordia New"/>
      <family val="2"/>
    </font>
    <font>
      <sz val="8"/>
      <color theme="1"/>
      <name val="Times New Roman"/>
      <family val="1"/>
    </font>
    <font>
      <b/>
      <sz val="10"/>
      <color rgb="FFFF0000"/>
      <name val="Arial"/>
      <family val="2"/>
    </font>
    <font>
      <b/>
      <sz val="10"/>
      <color rgb="FF00B050"/>
      <name val="Arial"/>
      <family val="2"/>
    </font>
    <font>
      <sz val="10"/>
      <color rgb="FFFF0000"/>
      <name val="Arial"/>
      <family val="2"/>
    </font>
    <font>
      <sz val="11"/>
      <color rgb="FF000000"/>
      <name val="Calibri"/>
      <family val="2"/>
    </font>
    <font>
      <b/>
      <sz val="11"/>
      <color rgb="FF000000"/>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rgb="FF0070C0"/>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0"/>
        <bgColor indexed="64"/>
      </patternFill>
    </fill>
  </fills>
  <borders count="15">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9" fillId="0" borderId="0"/>
    <xf numFmtId="0" fontId="10" fillId="0" borderId="0"/>
    <xf numFmtId="43" fontId="10" fillId="0" borderId="0" applyFont="0" applyFill="0" applyBorder="0" applyAlignment="0" applyProtection="0"/>
    <xf numFmtId="187" fontId="9" fillId="0" borderId="0" applyFont="0" applyFill="0" applyBorder="0" applyAlignment="0" applyProtection="0"/>
    <xf numFmtId="0" fontId="15" fillId="0" borderId="0" applyNumberFormat="0" applyFill="0" applyBorder="0" applyAlignment="0" applyProtection="0"/>
    <xf numFmtId="9" fontId="19" fillId="0" borderId="0" applyFont="0" applyFill="0" applyBorder="0" applyAlignment="0" applyProtection="0"/>
  </cellStyleXfs>
  <cellXfs count="111">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wrapText="1"/>
    </xf>
    <xf numFmtId="0" fontId="17" fillId="6" borderId="3" xfId="0" applyFont="1" applyFill="1" applyBorder="1"/>
    <xf numFmtId="3" fontId="16" fillId="5" borderId="3" xfId="0" applyNumberFormat="1" applyFont="1" applyFill="1" applyBorder="1"/>
    <xf numFmtId="3" fontId="3" fillId="4" borderId="3" xfId="0" applyNumberFormat="1" applyFont="1" applyFill="1" applyBorder="1"/>
    <xf numFmtId="3" fontId="0" fillId="4" borderId="3" xfId="0" applyNumberFormat="1" applyFill="1" applyBorder="1"/>
    <xf numFmtId="0" fontId="0" fillId="0" borderId="3" xfId="0" applyBorder="1"/>
    <xf numFmtId="0" fontId="3" fillId="0" borderId="3" xfId="0" applyFont="1" applyBorder="1"/>
    <xf numFmtId="3" fontId="3" fillId="3" borderId="3" xfId="0" applyNumberFormat="1" applyFont="1" applyFill="1" applyBorder="1"/>
    <xf numFmtId="3" fontId="3" fillId="3" borderId="3" xfId="0" applyNumberFormat="1" applyFont="1" applyFill="1" applyBorder="1" applyAlignment="1">
      <alignment horizontal="center"/>
    </xf>
    <xf numFmtId="3" fontId="0" fillId="3" borderId="3" xfId="0" applyNumberFormat="1" applyFill="1" applyBorder="1"/>
    <xf numFmtId="0" fontId="8" fillId="7" borderId="0" xfId="0" applyFont="1" applyFill="1"/>
    <xf numFmtId="0" fontId="14" fillId="7" borderId="0" xfId="0" applyFont="1" applyFill="1"/>
    <xf numFmtId="0" fontId="4" fillId="7" borderId="0" xfId="0" applyFont="1" applyFill="1"/>
    <xf numFmtId="0" fontId="4" fillId="7" borderId="0" xfId="0" applyFont="1" applyFill="1" applyAlignment="1">
      <alignment horizontal="left"/>
    </xf>
    <xf numFmtId="0" fontId="5" fillId="7" borderId="0" xfId="0" applyFont="1" applyFill="1" applyAlignment="1">
      <alignment horizontal="right"/>
    </xf>
    <xf numFmtId="0" fontId="7" fillId="7" borderId="0" xfId="0" applyFont="1" applyFill="1"/>
    <xf numFmtId="0" fontId="12" fillId="7" borderId="0" xfId="0" applyFont="1" applyFill="1"/>
    <xf numFmtId="0" fontId="5" fillId="7" borderId="0" xfId="0" applyFont="1" applyFill="1"/>
    <xf numFmtId="0" fontId="13" fillId="7" borderId="0" xfId="0" applyFont="1" applyFill="1"/>
    <xf numFmtId="0" fontId="15" fillId="7" borderId="0" xfId="5" applyFill="1"/>
    <xf numFmtId="0" fontId="4" fillId="7" borderId="0" xfId="0" applyFont="1" applyFill="1" applyAlignment="1">
      <alignment horizontal="center"/>
    </xf>
    <xf numFmtId="0" fontId="4" fillId="7" borderId="0" xfId="0" applyFont="1" applyFill="1" applyAlignment="1">
      <alignment horizontal="right"/>
    </xf>
    <xf numFmtId="3" fontId="4" fillId="7" borderId="0" xfId="0" applyNumberFormat="1" applyFont="1" applyFill="1"/>
    <xf numFmtId="0" fontId="3" fillId="3" borderId="3" xfId="0" applyFont="1" applyFill="1" applyBorder="1"/>
    <xf numFmtId="0" fontId="0" fillId="3" borderId="3" xfId="0" applyFill="1" applyBorder="1"/>
    <xf numFmtId="0" fontId="11" fillId="0" borderId="0" xfId="0" applyFont="1" applyAlignment="1">
      <alignment vertical="center" wrapText="1"/>
    </xf>
    <xf numFmtId="0" fontId="1" fillId="0" borderId="0" xfId="0" applyFont="1" applyAlignment="1">
      <alignment vertical="center" wrapText="1"/>
    </xf>
    <xf numFmtId="188" fontId="1" fillId="0" borderId="0" xfId="0" applyNumberFormat="1" applyFont="1" applyAlignment="1">
      <alignment horizontal="right" vertical="center"/>
    </xf>
    <xf numFmtId="189" fontId="1" fillId="0" borderId="0" xfId="0" applyNumberFormat="1" applyFont="1" applyAlignment="1">
      <alignment horizontal="right" vertical="center"/>
    </xf>
    <xf numFmtId="0" fontId="1" fillId="0" borderId="0" xfId="0" applyFont="1" applyAlignment="1">
      <alignment vertical="center" wrapText="1"/>
    </xf>
    <xf numFmtId="0" fontId="21" fillId="0" borderId="0" xfId="0" applyFont="1" applyAlignment="1" applyProtection="1">
      <alignment horizontal="left"/>
      <protection hidden="1"/>
    </xf>
    <xf numFmtId="0" fontId="0" fillId="0" borderId="0" xfId="0" applyAlignment="1" applyProtection="1">
      <alignment horizontal="center"/>
      <protection hidden="1"/>
    </xf>
    <xf numFmtId="0" fontId="0" fillId="0" borderId="0" xfId="0" applyNumberFormat="1" applyAlignment="1" applyProtection="1">
      <alignment horizontal="center"/>
      <protection hidden="1"/>
    </xf>
    <xf numFmtId="0" fontId="0" fillId="0" borderId="0" xfId="0" applyAlignment="1" applyProtection="1">
      <alignment horizontal="left"/>
      <protection hidden="1"/>
    </xf>
    <xf numFmtId="9" fontId="0" fillId="0" borderId="0" xfId="0" applyNumberFormat="1" applyAlignment="1" applyProtection="1">
      <alignment horizontal="center"/>
      <protection hidden="1"/>
    </xf>
    <xf numFmtId="0" fontId="0" fillId="0" borderId="0" xfId="0" applyAlignment="1" applyProtection="1">
      <protection hidden="1"/>
    </xf>
    <xf numFmtId="190" fontId="23" fillId="0" borderId="0" xfId="0" applyNumberFormat="1" applyFont="1" applyFill="1" applyBorder="1" applyAlignment="1">
      <alignment horizontal="center" vertical="center"/>
    </xf>
    <xf numFmtId="190" fontId="23" fillId="0" borderId="0" xfId="0" applyNumberFormat="1" applyFont="1" applyFill="1" applyBorder="1" applyAlignment="1">
      <alignment vertical="center"/>
    </xf>
    <xf numFmtId="0" fontId="3" fillId="0" borderId="0" xfId="0" applyFont="1"/>
    <xf numFmtId="3" fontId="16" fillId="6" borderId="3" xfId="0" applyNumberFormat="1" applyFont="1" applyFill="1" applyBorder="1"/>
    <xf numFmtId="3" fontId="17" fillId="6" borderId="3" xfId="0" applyNumberFormat="1" applyFont="1" applyFill="1" applyBorder="1"/>
    <xf numFmtId="0" fontId="16" fillId="6" borderId="3" xfId="0" applyFont="1" applyFill="1" applyBorder="1"/>
    <xf numFmtId="0" fontId="24" fillId="7" borderId="0" xfId="0" applyFont="1" applyFill="1"/>
    <xf numFmtId="0" fontId="26" fillId="0" borderId="0" xfId="0" applyFont="1" applyAlignment="1">
      <alignment vertical="center"/>
    </xf>
    <xf numFmtId="0" fontId="26" fillId="0" borderId="0" xfId="0" applyFont="1" applyAlignment="1">
      <alignment vertical="center" wrapText="1"/>
    </xf>
    <xf numFmtId="0" fontId="26" fillId="0" borderId="0" xfId="0" applyFont="1" applyAlignment="1">
      <alignment wrapText="1"/>
    </xf>
    <xf numFmtId="0" fontId="26" fillId="0" borderId="0" xfId="0" applyFont="1"/>
    <xf numFmtId="0" fontId="26" fillId="0" borderId="0" xfId="0" applyFont="1" applyAlignment="1">
      <alignment vertical="top" wrapText="1"/>
    </xf>
    <xf numFmtId="189" fontId="26" fillId="0" borderId="0" xfId="0" applyNumberFormat="1" applyFont="1" applyAlignment="1">
      <alignment horizontal="right" vertical="top"/>
    </xf>
    <xf numFmtId="188" fontId="26" fillId="0" borderId="0" xfId="0" applyNumberFormat="1" applyFont="1" applyAlignment="1">
      <alignment horizontal="right" vertical="top"/>
    </xf>
    <xf numFmtId="0" fontId="28" fillId="7" borderId="0" xfId="0" applyFont="1" applyFill="1"/>
    <xf numFmtId="0" fontId="5" fillId="7" borderId="0" xfId="0" applyFont="1" applyFill="1" applyAlignment="1">
      <alignment horizontal="center"/>
    </xf>
    <xf numFmtId="0" fontId="0" fillId="0" borderId="0" xfId="0" applyFill="1"/>
    <xf numFmtId="9" fontId="18" fillId="8" borderId="5" xfId="6" applyFont="1" applyFill="1" applyBorder="1" applyAlignment="1" applyProtection="1">
      <alignment horizontal="left"/>
      <protection locked="0"/>
    </xf>
    <xf numFmtId="3" fontId="18" fillId="8" borderId="2" xfId="0" applyNumberFormat="1" applyFont="1" applyFill="1" applyBorder="1" applyProtection="1">
      <protection locked="0"/>
    </xf>
    <xf numFmtId="3" fontId="18" fillId="8" borderId="5" xfId="0" applyNumberFormat="1" applyFont="1" applyFill="1" applyBorder="1" applyProtection="1">
      <protection locked="0"/>
    </xf>
    <xf numFmtId="3" fontId="18" fillId="8" borderId="1" xfId="0" applyNumberFormat="1" applyFont="1" applyFill="1" applyBorder="1" applyProtection="1">
      <protection locked="0"/>
    </xf>
    <xf numFmtId="0" fontId="4" fillId="2" borderId="0" xfId="0" applyFont="1" applyFill="1" applyAlignment="1" applyProtection="1">
      <alignment horizontal="left"/>
      <protection locked="0"/>
    </xf>
    <xf numFmtId="0" fontId="0" fillId="0" borderId="3" xfId="0" applyBorder="1" applyProtection="1">
      <protection locked="0"/>
    </xf>
    <xf numFmtId="0" fontId="3" fillId="0" borderId="3" xfId="0" applyFont="1" applyBorder="1" applyProtection="1">
      <protection locked="0"/>
    </xf>
    <xf numFmtId="0" fontId="4" fillId="7" borderId="0" xfId="0" applyFont="1" applyFill="1" applyAlignment="1">
      <alignment wrapText="1"/>
    </xf>
    <xf numFmtId="9" fontId="18" fillId="8" borderId="5" xfId="6" applyFont="1" applyFill="1" applyBorder="1" applyAlignment="1" applyProtection="1">
      <alignment horizontal="left" vertical="center"/>
      <protection locked="0"/>
    </xf>
    <xf numFmtId="0" fontId="11" fillId="0" borderId="0" xfId="0" applyFont="1" applyAlignment="1">
      <alignment vertical="center"/>
    </xf>
    <xf numFmtId="0" fontId="20" fillId="0" borderId="0" xfId="0" applyFont="1" applyAlignment="1">
      <alignment vertical="center"/>
    </xf>
    <xf numFmtId="0" fontId="11" fillId="0" borderId="0" xfId="0" applyFont="1" applyAlignment="1">
      <alignment vertical="top" wrapText="1"/>
    </xf>
    <xf numFmtId="49" fontId="18" fillId="8" borderId="5" xfId="0" applyNumberFormat="1" applyFont="1" applyFill="1" applyBorder="1" applyAlignment="1" applyProtection="1">
      <alignment horizontal="left"/>
      <protection locked="0"/>
    </xf>
    <xf numFmtId="49" fontId="18" fillId="8" borderId="1" xfId="0" applyNumberFormat="1" applyFont="1" applyFill="1" applyBorder="1" applyAlignment="1" applyProtection="1">
      <alignment horizontal="left"/>
      <protection locked="0"/>
    </xf>
    <xf numFmtId="49" fontId="18" fillId="8" borderId="2" xfId="0" applyNumberFormat="1" applyFont="1" applyFill="1" applyBorder="1" applyAlignment="1" applyProtection="1">
      <alignment horizontal="left"/>
      <protection locked="0"/>
    </xf>
    <xf numFmtId="49" fontId="31" fillId="8" borderId="2" xfId="0" applyNumberFormat="1" applyFont="1" applyFill="1" applyBorder="1" applyAlignment="1" applyProtection="1">
      <alignment horizontal="left"/>
      <protection locked="0"/>
    </xf>
    <xf numFmtId="49" fontId="18" fillId="8" borderId="4" xfId="0" applyNumberFormat="1" applyFont="1" applyFill="1" applyBorder="1" applyAlignment="1" applyProtection="1">
      <alignment horizontal="left"/>
      <protection locked="0"/>
    </xf>
    <xf numFmtId="49" fontId="29" fillId="8" borderId="2" xfId="0" applyNumberFormat="1" applyFont="1" applyFill="1" applyBorder="1" applyAlignment="1" applyProtection="1">
      <alignment horizontal="left"/>
      <protection locked="0"/>
    </xf>
    <xf numFmtId="0" fontId="3" fillId="0" borderId="14" xfId="0" applyFont="1" applyBorder="1"/>
    <xf numFmtId="0" fontId="0" fillId="0" borderId="14" xfId="0" applyBorder="1"/>
    <xf numFmtId="0" fontId="30" fillId="8" borderId="5" xfId="0" applyNumberFormat="1" applyFont="1" applyFill="1" applyBorder="1" applyAlignment="1" applyProtection="1">
      <alignment horizontal="left"/>
    </xf>
    <xf numFmtId="0" fontId="34" fillId="7" borderId="0" xfId="0" applyFont="1" applyFill="1"/>
    <xf numFmtId="0" fontId="36" fillId="7" borderId="0" xfId="0" applyFont="1" applyFill="1"/>
    <xf numFmtId="0" fontId="1" fillId="0" borderId="0" xfId="0" applyFont="1" applyAlignment="1">
      <alignment vertical="center" wrapText="1"/>
    </xf>
    <xf numFmtId="0" fontId="1" fillId="0" borderId="6" xfId="0" applyFont="1" applyBorder="1" applyAlignment="1">
      <alignment vertical="center" wrapText="1"/>
    </xf>
    <xf numFmtId="0" fontId="1" fillId="0" borderId="0" xfId="0" applyFont="1" applyBorder="1" applyAlignment="1">
      <alignment vertical="center" wrapText="1"/>
    </xf>
    <xf numFmtId="0" fontId="1" fillId="0" borderId="10" xfId="0" applyFont="1" applyBorder="1" applyAlignment="1">
      <alignment vertical="center" wrapText="1"/>
    </xf>
    <xf numFmtId="0" fontId="2" fillId="0" borderId="0" xfId="0" applyFont="1" applyAlignment="1">
      <alignment horizontal="center" vertical="center" wrapText="1"/>
    </xf>
    <xf numFmtId="0" fontId="1" fillId="0" borderId="0" xfId="0" applyFont="1" applyAlignment="1">
      <alignment horizontal="righ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5" fillId="0" borderId="0" xfId="0" applyFont="1" applyAlignment="1">
      <alignment horizontal="center" vertical="center" wrapText="1"/>
    </xf>
    <xf numFmtId="0" fontId="26" fillId="0" borderId="0" xfId="0" applyFont="1" applyAlignment="1">
      <alignment horizontal="right" vertical="center" wrapText="1"/>
    </xf>
    <xf numFmtId="0" fontId="26" fillId="0" borderId="0" xfId="0" applyFont="1" applyAlignment="1">
      <alignment vertical="center" wrapText="1"/>
    </xf>
    <xf numFmtId="0" fontId="26" fillId="0" borderId="6" xfId="0" applyFont="1" applyBorder="1" applyAlignment="1">
      <alignment vertical="center" wrapText="1"/>
    </xf>
    <xf numFmtId="0" fontId="26" fillId="0" borderId="0" xfId="0" applyFont="1" applyBorder="1" applyAlignment="1">
      <alignment vertical="center" wrapText="1"/>
    </xf>
    <xf numFmtId="0" fontId="26" fillId="0" borderId="10" xfId="0" applyFont="1" applyBorder="1" applyAlignment="1">
      <alignment vertical="center" wrapText="1"/>
    </xf>
    <xf numFmtId="0" fontId="25" fillId="0" borderId="7" xfId="0" applyFont="1" applyBorder="1" applyAlignment="1">
      <alignment vertical="center" wrapText="1"/>
    </xf>
    <xf numFmtId="0" fontId="25" fillId="0" borderId="8" xfId="0" applyFont="1" applyBorder="1" applyAlignment="1">
      <alignment vertical="center" wrapText="1"/>
    </xf>
    <xf numFmtId="0" fontId="25" fillId="0" borderId="9" xfId="0" applyFont="1" applyBorder="1" applyAlignment="1">
      <alignment vertical="center" wrapText="1"/>
    </xf>
    <xf numFmtId="0" fontId="26" fillId="0" borderId="11" xfId="0" applyFont="1" applyBorder="1" applyAlignment="1">
      <alignment vertical="center" wrapText="1"/>
    </xf>
    <xf numFmtId="0" fontId="26" fillId="0" borderId="12" xfId="0" applyFont="1" applyBorder="1" applyAlignment="1">
      <alignment vertical="center" wrapText="1"/>
    </xf>
    <xf numFmtId="0" fontId="26" fillId="0" borderId="13" xfId="0" applyFont="1" applyBorder="1" applyAlignment="1">
      <alignment vertical="center" wrapText="1"/>
    </xf>
    <xf numFmtId="0" fontId="1" fillId="0" borderId="0" xfId="0" applyFont="1" applyAlignment="1">
      <alignment wrapText="1"/>
    </xf>
    <xf numFmtId="0" fontId="2" fillId="0" borderId="0" xfId="0" applyFont="1" applyAlignment="1">
      <alignment horizontal="center" wrapText="1"/>
    </xf>
    <xf numFmtId="0" fontId="1" fillId="0" borderId="0" xfId="0" applyFont="1" applyAlignment="1">
      <alignment horizontal="right" wrapText="1"/>
    </xf>
    <xf numFmtId="0" fontId="32" fillId="0" borderId="0" xfId="0" applyFont="1" applyAlignment="1">
      <alignment wrapText="1"/>
    </xf>
    <xf numFmtId="0" fontId="25" fillId="0" borderId="0" xfId="0" applyFont="1" applyAlignment="1">
      <alignment horizontal="center" wrapText="1"/>
    </xf>
    <xf numFmtId="0" fontId="26" fillId="0" borderId="0" xfId="0" applyFont="1" applyAlignment="1">
      <alignment horizontal="right" wrapText="1"/>
    </xf>
    <xf numFmtId="0" fontId="26" fillId="0" borderId="0" xfId="0" applyFont="1" applyAlignment="1">
      <alignment wrapText="1"/>
    </xf>
    <xf numFmtId="0" fontId="33" fillId="0" borderId="0" xfId="0" applyFont="1" applyAlignment="1">
      <alignment wrapText="1"/>
    </xf>
  </cellXfs>
  <cellStyles count="7">
    <cellStyle name="Comma 2" xfId="3"/>
    <cellStyle name="Comma 3 2" xfId="4"/>
    <cellStyle name="Hyperlink" xfId="5" builtinId="8"/>
    <cellStyle name="Normal" xfId="0" builtinId="0"/>
    <cellStyle name="Normal 2" xfId="2"/>
    <cellStyle name="Normal 2 2" xfId="1"/>
    <cellStyle name="Percent" xfId="6" builtinId="5"/>
  </cellStyles>
  <dxfs count="0"/>
  <tableStyles count="0" defaultTableStyle="TableStyleMedium2" defaultPivotStyle="PivotStyleLight16"/>
  <colors>
    <mruColors>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oneCellAnchor>
    <xdr:from>
      <xdr:col>0</xdr:col>
      <xdr:colOff>15240</xdr:colOff>
      <xdr:row>0</xdr:row>
      <xdr:rowOff>83820</xdr:rowOff>
    </xdr:from>
    <xdr:ext cx="5448300" cy="19381716"/>
    <xdr:sp macro="" textlink="">
      <xdr:nvSpPr>
        <xdr:cNvPr id="2" name="TextBox 1">
          <a:extLst>
            <a:ext uri="{FF2B5EF4-FFF2-40B4-BE49-F238E27FC236}">
              <a16:creationId xmlns="" xmlns:a16="http://schemas.microsoft.com/office/drawing/2014/main" id="{00000000-0008-0000-0000-000002000000}"/>
            </a:ext>
          </a:extLst>
        </xdr:cNvPr>
        <xdr:cNvSpPr txBox="1"/>
      </xdr:nvSpPr>
      <xdr:spPr>
        <a:xfrm>
          <a:off x="15240" y="83820"/>
          <a:ext cx="5448300" cy="193817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pPr algn="ctr"/>
          <a:r>
            <a:rPr lang="en-GB" sz="1100" b="1">
              <a:solidFill>
                <a:schemeClr val="dk1"/>
              </a:solidFill>
              <a:latin typeface="+mn-lt"/>
              <a:ea typeface="+mn-ea"/>
              <a:cs typeface="+mn-cs"/>
            </a:rPr>
            <a:t>NOT FOR CIRCULATION OR DISTRIBUTION IN OR INTO THE UNITED STATES</a:t>
          </a:r>
          <a:endParaRPr lang="en-GB" sz="1100">
            <a:solidFill>
              <a:schemeClr val="dk1"/>
            </a:solidFill>
            <a:latin typeface="+mn-lt"/>
            <a:ea typeface="+mn-ea"/>
            <a:cs typeface="+mn-cs"/>
          </a:endParaRPr>
        </a:p>
        <a:p>
          <a:r>
            <a:rPr lang="en-GB" sz="1100" b="1">
              <a:solidFill>
                <a:schemeClr val="dk1"/>
              </a:solidFill>
              <a:latin typeface="+mn-lt"/>
              <a:ea typeface="+mn-ea"/>
              <a:cs typeface="+mn-cs"/>
            </a:rPr>
            <a:t>Disclaimer</a:t>
          </a:r>
          <a:endParaRPr lang="en-GB" sz="1100">
            <a:solidFill>
              <a:schemeClr val="dk1"/>
            </a:solidFill>
            <a:latin typeface="+mn-lt"/>
            <a:ea typeface="+mn-ea"/>
            <a:cs typeface="+mn-cs"/>
          </a:endParaRPr>
        </a:p>
        <a:p>
          <a:r>
            <a:rPr lang="en-GB" sz="1100" i="1">
              <a:solidFill>
                <a:schemeClr val="dk1"/>
              </a:solidFill>
              <a:latin typeface="+mn-lt"/>
              <a:ea typeface="+mn-ea"/>
              <a:cs typeface="+mn-cs"/>
            </a:rPr>
            <a:t>Unless otherwise defined herein, words and expressions defined in the Exchange Offer Memorandum dated 29 March 2018 (the “</a:t>
          </a:r>
          <a:r>
            <a:rPr lang="en-GB" sz="1100" b="1" i="1">
              <a:solidFill>
                <a:schemeClr val="dk1"/>
              </a:solidFill>
              <a:latin typeface="+mn-lt"/>
              <a:ea typeface="+mn-ea"/>
              <a:cs typeface="+mn-cs"/>
            </a:rPr>
            <a:t>Exchange Offer Memorandum</a:t>
          </a:r>
          <a:r>
            <a:rPr lang="en-GB" sz="1100" i="1">
              <a:solidFill>
                <a:schemeClr val="dk1"/>
              </a:solidFill>
              <a:latin typeface="+mn-lt"/>
              <a:ea typeface="+mn-ea"/>
              <a:cs typeface="+mn-cs"/>
            </a:rPr>
            <a:t>”) shall have the same meaning when used herein.</a:t>
          </a:r>
          <a:endParaRPr lang="en-GB" sz="1100">
            <a:solidFill>
              <a:schemeClr val="dk1"/>
            </a:solidFill>
            <a:latin typeface="+mn-lt"/>
            <a:ea typeface="+mn-ea"/>
            <a:cs typeface="+mn-cs"/>
          </a:endParaRPr>
        </a:p>
        <a:p>
          <a:r>
            <a:rPr lang="en-GB" sz="1100">
              <a:solidFill>
                <a:schemeClr val="dk1"/>
              </a:solidFill>
              <a:latin typeface="+mn-lt"/>
              <a:ea typeface="+mn-ea"/>
              <a:cs typeface="+mn-cs"/>
            </a:rPr>
            <a:t>This </a:t>
          </a:r>
          <a:r>
            <a:rPr lang="en-US" sz="1100">
              <a:solidFill>
                <a:schemeClr val="dk1"/>
              </a:solidFill>
              <a:latin typeface="+mn-lt"/>
              <a:ea typeface="+mn-ea"/>
              <a:cs typeface="+mn-cs"/>
            </a:rPr>
            <a:t>document (in </a:t>
          </a:r>
          <a:r>
            <a:rPr lang="en-GB" sz="1100">
              <a:solidFill>
                <a:schemeClr val="dk1"/>
              </a:solidFill>
              <a:latin typeface="+mn-lt"/>
              <a:ea typeface="+mn-ea"/>
              <a:cs typeface="+mn-cs"/>
            </a:rPr>
            <a:t>excel format) does not constitute an early redemption of the following 3 series of fixed rated Government Bonds: the Government Bonds Series LB191A, the Government Bonds Series LB196A and the Government Bonds Series LB206A (collectively, the “</a:t>
          </a:r>
          <a:r>
            <a:rPr lang="en-GB" sz="1100" b="1">
              <a:solidFill>
                <a:schemeClr val="dk1"/>
              </a:solidFill>
              <a:latin typeface="+mn-lt"/>
              <a:ea typeface="+mn-ea"/>
              <a:cs typeface="+mn-cs"/>
            </a:rPr>
            <a:t>Source Bonds</a:t>
          </a:r>
          <a:r>
            <a:rPr lang="en-GB" sz="1100">
              <a:solidFill>
                <a:schemeClr val="dk1"/>
              </a:solidFill>
              <a:latin typeface="+mn-lt"/>
              <a:ea typeface="+mn-ea"/>
              <a:cs typeface="+mn-cs"/>
            </a:rPr>
            <a:t>”), issued by the Ministry of Finance of the Kingdom of Thailand (the “</a:t>
          </a:r>
          <a:r>
            <a:rPr lang="en-GB" sz="1100" b="1">
              <a:solidFill>
                <a:schemeClr val="dk1"/>
              </a:solidFill>
              <a:latin typeface="+mn-lt"/>
              <a:ea typeface="+mn-ea"/>
              <a:cs typeface="+mn-cs"/>
            </a:rPr>
            <a:t>Issuer</a:t>
          </a:r>
          <a:r>
            <a:rPr lang="en-GB" sz="1100">
              <a:solidFill>
                <a:schemeClr val="dk1"/>
              </a:solidFill>
              <a:latin typeface="+mn-lt"/>
              <a:ea typeface="+mn-ea"/>
              <a:cs typeface="+mn-cs"/>
            </a:rPr>
            <a:t>”) in the United States, Thailand or any other jurisdiction nor should it or any part of it form the basis of, or be relied upon in any connection with, any contract or commitment whatsoever.  </a:t>
          </a:r>
        </a:p>
        <a:p>
          <a:r>
            <a:rPr lang="en-GB" sz="1100">
              <a:solidFill>
                <a:schemeClr val="dk1"/>
              </a:solidFill>
              <a:latin typeface="+mn-lt"/>
              <a:ea typeface="+mn-ea"/>
              <a:cs typeface="+mn-cs"/>
            </a:rPr>
            <a:t>This document is confidential and is intended only for the exclusive use of the recipients thereof and may not be reproduced (in whole or in part), retransmitted, summarized or distributed by them to any other persons. </a:t>
          </a:r>
        </a:p>
        <a:p>
          <a:r>
            <a:rPr lang="en-GB" sz="1100">
              <a:solidFill>
                <a:schemeClr val="dk1"/>
              </a:solidFill>
              <a:latin typeface="+mn-lt"/>
              <a:ea typeface="+mn-ea"/>
              <a:cs typeface="+mn-cs"/>
            </a:rPr>
            <a:t>None of Bangkok Bank Public Company Limited, Kasikornbank Public Company Limited, Krung Thai Bank Public Company Limited and Standard Chartered Bank (Thai) Public Company Limited (together, the “</a:t>
          </a:r>
          <a:r>
            <a:rPr lang="en-GB" sz="1100" b="1">
              <a:solidFill>
                <a:schemeClr val="dk1"/>
              </a:solidFill>
              <a:latin typeface="+mn-lt"/>
              <a:ea typeface="+mn-ea"/>
              <a:cs typeface="+mn-cs"/>
            </a:rPr>
            <a:t>Joint Lead Managers</a:t>
          </a:r>
          <a:r>
            <a:rPr lang="en-GB" sz="1100">
              <a:solidFill>
                <a:schemeClr val="dk1"/>
              </a:solidFill>
              <a:latin typeface="+mn-lt"/>
              <a:ea typeface="+mn-ea"/>
              <a:cs typeface="+mn-cs"/>
            </a:rPr>
            <a:t>” or “</a:t>
          </a:r>
          <a:r>
            <a:rPr lang="en-GB" sz="1100" b="1">
              <a:solidFill>
                <a:schemeClr val="dk1"/>
              </a:solidFill>
              <a:latin typeface="+mn-lt"/>
              <a:ea typeface="+mn-ea"/>
              <a:cs typeface="+mn-cs"/>
            </a:rPr>
            <a:t>JLMs</a:t>
          </a:r>
          <a:r>
            <a:rPr lang="en-GB" sz="1100">
              <a:solidFill>
                <a:schemeClr val="dk1"/>
              </a:solidFill>
              <a:latin typeface="+mn-lt"/>
              <a:ea typeface="+mn-ea"/>
              <a:cs typeface="+mn-cs"/>
            </a:rPr>
            <a:t>”) nor any of their holding companies, subsidiaries, affiliates, associated or controlling persons, nor any of their respective directors, officers, partners, employees, agents, representatives, advisers or legal advisers makes any representation or warranty, express or implied, as to the accuracy or completeness of the information contained in this document or otherwise made available nor as to the reasonableness of any assumption contained herein, and any liability therefore (including in respect of direct, indirect or consequential loss or damage) is expressly disclaimed. Nothing contained herein is, or shall be relied upon as, a promise or representation, whether as to the past or the future and no reliance, in whole or in part, should be placed on, the fairness, accuracy, completeness or correctness of the information contained herein. None of the Joint Lead Managers or their subsidiaries or affiliates has independently verified, approved or endorsed the material herein and none of the Joint Lead Managers or their subsidiaries or affiliates, or undertakes to update or revise any information subsequent to the date hereof, whether as a result of new information, future events or otherwise.  </a:t>
          </a:r>
        </a:p>
        <a:p>
          <a:r>
            <a:rPr lang="en-GB" sz="1100">
              <a:solidFill>
                <a:schemeClr val="dk1"/>
              </a:solidFill>
              <a:latin typeface="+mn-lt"/>
              <a:ea typeface="+mn-ea"/>
              <a:cs typeface="+mn-cs"/>
            </a:rPr>
            <a:t>Under the terms of any proposed invitation to the holders of the Source Bonds to offer to exchange their Source Bonds, no securities will be offered or sold in the United States or in any other jurisdiction in which such offer or solicitation would be unlawful. The Source Bonds and the Destination Bonds, which are the subject of the Exchange Offer Memorandum, have not been, and will not be, registered under the U.S. Securities Act of 1933, as amended (the “</a:t>
          </a:r>
          <a:r>
            <a:rPr lang="en-GB" sz="1100" b="1">
              <a:solidFill>
                <a:schemeClr val="dk1"/>
              </a:solidFill>
              <a:latin typeface="+mn-lt"/>
              <a:ea typeface="+mn-ea"/>
              <a:cs typeface="+mn-cs"/>
            </a:rPr>
            <a:t>Securities Act</a:t>
          </a:r>
          <a:r>
            <a:rPr lang="en-GB" sz="1100">
              <a:solidFill>
                <a:schemeClr val="dk1"/>
              </a:solidFill>
              <a:latin typeface="+mn-lt"/>
              <a:ea typeface="+mn-ea"/>
              <a:cs typeface="+mn-cs"/>
            </a:rPr>
            <a:t>”), or the securities laws of any state or jurisdiction of the United States or in any other jurisdiction. </a:t>
          </a:r>
        </a:p>
        <a:p>
          <a:r>
            <a:rPr lang="en-GB" sz="1100">
              <a:solidFill>
                <a:schemeClr val="dk1"/>
              </a:solidFill>
              <a:latin typeface="+mn-lt"/>
              <a:ea typeface="+mn-ea"/>
              <a:cs typeface="+mn-cs"/>
            </a:rPr>
            <a:t>None of this document, the Exchange Offer, the Exchange Offer Memorandum or any other document or materials relating to the Exchange Offer or the Destination Bonds has been or will be submitted to the clearance procedures of the Commissione Nazionale per le Società e la Borsa (“</a:t>
          </a:r>
          <a:r>
            <a:rPr lang="en-GB" sz="1100" b="1">
              <a:solidFill>
                <a:schemeClr val="dk1"/>
              </a:solidFill>
              <a:latin typeface="+mn-lt"/>
              <a:ea typeface="+mn-ea"/>
              <a:cs typeface="+mn-cs"/>
            </a:rPr>
            <a:t>CONSOB</a:t>
          </a:r>
          <a:r>
            <a:rPr lang="en-GB" sz="1100">
              <a:solidFill>
                <a:schemeClr val="dk1"/>
              </a:solidFill>
              <a:latin typeface="+mn-lt"/>
              <a:ea typeface="+mn-ea"/>
              <a:cs typeface="+mn-cs"/>
            </a:rPr>
            <a:t>”) pursuant to Italian laws and regulations.If any proposed invitation to the holders of the Source Bonds to offer to exchange their Source Bonds of if the Exchange Offer is carried out in Italy, it will be carried out as an exempted offer pursuant to article 101-bis, paragraph 3-bis of the Legislative Decree No. 58 of 24 February 1998, as amended (the “</a:t>
          </a:r>
          <a:r>
            <a:rPr lang="en-GB" sz="1100" b="1">
              <a:solidFill>
                <a:schemeClr val="dk1"/>
              </a:solidFill>
              <a:latin typeface="+mn-lt"/>
              <a:ea typeface="+mn-ea"/>
              <a:cs typeface="+mn-cs"/>
            </a:rPr>
            <a:t>Financial Services Act</a:t>
          </a:r>
          <a:r>
            <a:rPr lang="en-GB" sz="1100">
              <a:solidFill>
                <a:schemeClr val="dk1"/>
              </a:solidFill>
              <a:latin typeface="+mn-lt"/>
              <a:ea typeface="+mn-ea"/>
              <a:cs typeface="+mn-cs"/>
            </a:rPr>
            <a:t>”) and article 35-bis, paragraph 4 of CONSOB Regulation No. 11971 of 14 May 1999, as amended. Eligible Bondholders that are located in Italy will be entitled to offer to exchange the Source Bonds through authorised persons (such as investment firms, banks or financial intermediaries permitted to conduct such activities in the Republic of Italy in accordance with the Italian Financial Services Act, CONSOB Regulation No. 16190 of 29 October 2007, as amended from time to time, and Legislative Decree No. 385 of 1 September 1993, as amended) and in compliance with applicable laws and regulations or with requirements imposed by CONSOB, the Bank of Italy or any other Italian authority.</a:t>
          </a:r>
        </a:p>
        <a:p>
          <a:r>
            <a:rPr lang="en-GB" sz="1100">
              <a:solidFill>
                <a:schemeClr val="dk1"/>
              </a:solidFill>
              <a:latin typeface="+mn-lt"/>
              <a:ea typeface="+mn-ea"/>
              <a:cs typeface="+mn-cs"/>
            </a:rPr>
            <a:t>This document may not be taken or transmitted or distributed, directly or indirectly, in the United States. In addition, it may be unlawful to distribute these materials in certain other jurisdictions. Under the terms of any proposed invitation to the holders of the Source Bonds to offer to exchange their Source Bonds, there will be no sale of any securities in any state or jurisdiction in which such offer, solicitation or sale would be unlawful prior to qualification under securities laws of such state or jurisdiction. </a:t>
          </a:r>
        </a:p>
        <a:p>
          <a:r>
            <a:rPr lang="en-GB" sz="1100">
              <a:solidFill>
                <a:schemeClr val="dk1"/>
              </a:solidFill>
              <a:latin typeface="+mn-lt"/>
              <a:ea typeface="+mn-ea"/>
              <a:cs typeface="+mn-cs"/>
            </a:rPr>
            <a:t>Any securities or strategies mentioned herein may not be suitable for all investors. Investors and prospective investors in any securities are required to make their own independent investigation and appraisal of the business and financial condition of the Issuer, the nature of the securities and any tax, legal, accounting and economic considerations relevant to the purchase of such securities. </a:t>
          </a:r>
        </a:p>
        <a:p>
          <a:r>
            <a:rPr lang="en-GB" sz="1100">
              <a:solidFill>
                <a:schemeClr val="dk1"/>
              </a:solidFill>
              <a:latin typeface="+mn-lt"/>
              <a:ea typeface="+mn-ea"/>
              <a:cs typeface="+mn-cs"/>
            </a:rPr>
            <a:t>Each intermediary must comply with the applicable laws and regulations concerning information duties to its clients in connection with the Source Bonds, the Destination Bonds, the Exchange Offer or the Exchange Offer Memorandum.</a:t>
          </a:r>
        </a:p>
        <a:p>
          <a:r>
            <a:rPr lang="en-US" sz="1100" b="1">
              <a:solidFill>
                <a:schemeClr val="dk1"/>
              </a:solidFill>
              <a:latin typeface="+mn-lt"/>
              <a:ea typeface="+mn-ea"/>
              <a:cs typeface="+mn-cs"/>
            </a:rPr>
            <a:t>Confirmation of Your Representation:</a:t>
          </a:r>
          <a:r>
            <a:rPr lang="en-US" sz="1100">
              <a:solidFill>
                <a:schemeClr val="dk1"/>
              </a:solidFill>
              <a:latin typeface="+mn-lt"/>
              <a:ea typeface="+mn-ea"/>
              <a:cs typeface="+mn-cs"/>
            </a:rPr>
            <a:t>  You have been sent this document at your request and on the basis that:</a:t>
          </a:r>
          <a:endParaRPr lang="en-GB" sz="1100">
            <a:solidFill>
              <a:schemeClr val="dk1"/>
            </a:solidFill>
            <a:latin typeface="+mn-lt"/>
            <a:ea typeface="+mn-ea"/>
            <a:cs typeface="+mn-cs"/>
          </a:endParaRPr>
        </a:p>
        <a:p>
          <a:pPr lvl="0"/>
          <a:r>
            <a:rPr lang="en-US" sz="1100">
              <a:solidFill>
                <a:schemeClr val="dk1"/>
              </a:solidFill>
              <a:latin typeface="+mn-lt"/>
              <a:ea typeface="+mn-ea"/>
              <a:cs typeface="+mn-cs"/>
            </a:rPr>
            <a:t>you are an Eligible Bondholder, currently holding the Source Bonds issued by the Issuer;</a:t>
          </a:r>
          <a:endParaRPr lang="en-GB" sz="1100">
            <a:solidFill>
              <a:schemeClr val="dk1"/>
            </a:solidFill>
            <a:latin typeface="+mn-lt"/>
            <a:ea typeface="+mn-ea"/>
            <a:cs typeface="+mn-cs"/>
          </a:endParaRPr>
        </a:p>
        <a:p>
          <a:pPr lvl="0"/>
          <a:r>
            <a:rPr lang="en-US" sz="1100">
              <a:solidFill>
                <a:schemeClr val="dk1"/>
              </a:solidFill>
              <a:latin typeface="+mn-lt"/>
              <a:ea typeface="+mn-ea"/>
              <a:cs typeface="+mn-cs"/>
            </a:rPr>
            <a:t>you are a person to whom it is lawful to send the Exchange Offer Memorandum or to make an invitation to participate in the Exchange Offer under applicable laws;</a:t>
          </a:r>
          <a:endParaRPr lang="en-GB" sz="1100">
            <a:solidFill>
              <a:schemeClr val="dk1"/>
            </a:solidFill>
            <a:latin typeface="+mn-lt"/>
            <a:ea typeface="+mn-ea"/>
            <a:cs typeface="+mn-cs"/>
          </a:endParaRPr>
        </a:p>
        <a:p>
          <a:pPr lvl="0"/>
          <a:r>
            <a:rPr lang="en-US" sz="1100">
              <a:solidFill>
                <a:schemeClr val="dk1"/>
              </a:solidFill>
              <a:latin typeface="+mn-lt"/>
              <a:ea typeface="+mn-ea"/>
              <a:cs typeface="+mn-cs"/>
            </a:rPr>
            <a:t>either (a) (i) you are an Eligible Bondholder and (ii) you are located outside the United States, (b) (i) you are acting on behalf of an Eligible Bondholder and have been duly authorised to so act and (ii) such Eligible Bondholder has confirmed to you that it is located outside the United States or (c) you are an agent, fiduciary or other intermediary acting on a non-discretionary basis for a principal giving instructions from within the United States;</a:t>
          </a:r>
          <a:endParaRPr lang="en-GB" sz="1100">
            <a:solidFill>
              <a:schemeClr val="dk1"/>
            </a:solidFill>
            <a:latin typeface="+mn-lt"/>
            <a:ea typeface="+mn-ea"/>
            <a:cs typeface="+mn-cs"/>
          </a:endParaRPr>
        </a:p>
        <a:p>
          <a:pPr lvl="0"/>
          <a:r>
            <a:rPr lang="en-US" sz="1100">
              <a:solidFill>
                <a:schemeClr val="dk1"/>
              </a:solidFill>
              <a:latin typeface="+mn-lt"/>
              <a:ea typeface="+mn-ea"/>
              <a:cs typeface="+mn-cs"/>
            </a:rPr>
            <a:t>you are not located in Singapore or, if you are located in Singapore, you are an Eligible Bondholder and you acknowledge that the Exchange Offer Memorandum has not been registered as a prospectus with the Monetary Authority of Singapore and has only been made available to Eligible Bondholders.  Accordingly, you undertake not to circulate or distribute this document, the Exchange Offer Memorandum or any offering document or material in relation to the Destination Bonds to any persons in Singapore and not to offer or sell or make the subject of an invitation for subscription or purchase, whether directly or indirectly, the Destination Bonds to any persons in Singapore, other than pursuant to, and in accordance with the conditions of, an exemption under any provision of Subdivision (4) of Division 1 of Part XIII of the SFA;</a:t>
          </a:r>
          <a:endParaRPr lang="en-GB" sz="1100">
            <a:solidFill>
              <a:schemeClr val="dk1"/>
            </a:solidFill>
            <a:latin typeface="+mn-lt"/>
            <a:ea typeface="+mn-ea"/>
            <a:cs typeface="+mn-cs"/>
          </a:endParaRPr>
        </a:p>
        <a:p>
          <a:pPr lvl="0"/>
          <a:r>
            <a:rPr lang="en-US" sz="1100">
              <a:solidFill>
                <a:schemeClr val="dk1"/>
              </a:solidFill>
              <a:latin typeface="+mn-lt"/>
              <a:ea typeface="+mn-ea"/>
              <a:cs typeface="+mn-cs"/>
            </a:rPr>
            <a:t>you are not resident or located in Hong Kong or, if you are resident or located in Hong Kong, you are a professional investor as defined in the Securities and Futures Ordinance (Cap. 571) of Hong Kong (“</a:t>
          </a:r>
          <a:r>
            <a:rPr lang="en-US" sz="1100" b="1">
              <a:solidFill>
                <a:schemeClr val="dk1"/>
              </a:solidFill>
              <a:latin typeface="+mn-lt"/>
              <a:ea typeface="+mn-ea"/>
              <a:cs typeface="+mn-cs"/>
            </a:rPr>
            <a:t>SFO</a:t>
          </a:r>
          <a:r>
            <a:rPr lang="en-US" sz="1100">
              <a:solidFill>
                <a:schemeClr val="dk1"/>
              </a:solidFill>
              <a:latin typeface="+mn-lt"/>
              <a:ea typeface="+mn-ea"/>
              <a:cs typeface="+mn-cs"/>
            </a:rPr>
            <a:t>”) and any rules made under the SFO;</a:t>
          </a:r>
          <a:endParaRPr lang="en-GB" sz="1100">
            <a:solidFill>
              <a:schemeClr val="dk1"/>
            </a:solidFill>
            <a:latin typeface="+mn-lt"/>
            <a:ea typeface="+mn-ea"/>
            <a:cs typeface="+mn-cs"/>
          </a:endParaRPr>
        </a:p>
        <a:p>
          <a:pPr lvl="0"/>
          <a:r>
            <a:rPr lang="en-US" sz="1100">
              <a:solidFill>
                <a:schemeClr val="dk1"/>
              </a:solidFill>
              <a:latin typeface="+mn-lt"/>
              <a:ea typeface="+mn-ea"/>
              <a:cs typeface="+mn-cs"/>
            </a:rPr>
            <a:t>you are not resident or located in a Member State of the European Union or, if you are resident or located in a Member State of the European Union, you are a qualified investor as defined in Article 2 (e) of Directive 2003/71/EC (the "</a:t>
          </a:r>
          <a:r>
            <a:rPr lang="en-US" sz="1100" b="1">
              <a:solidFill>
                <a:schemeClr val="dk1"/>
              </a:solidFill>
              <a:latin typeface="+mn-lt"/>
              <a:ea typeface="+mn-ea"/>
              <a:cs typeface="+mn-cs"/>
            </a:rPr>
            <a:t>Prospectus Directive</a:t>
          </a:r>
          <a:r>
            <a:rPr lang="en-US" sz="1100">
              <a:solidFill>
                <a:schemeClr val="dk1"/>
              </a:solidFill>
              <a:latin typeface="+mn-lt"/>
              <a:ea typeface="+mn-ea"/>
              <a:cs typeface="+mn-cs"/>
            </a:rPr>
            <a:t>");</a:t>
          </a:r>
          <a:endParaRPr lang="en-GB" sz="1100">
            <a:solidFill>
              <a:schemeClr val="dk1"/>
            </a:solidFill>
            <a:latin typeface="+mn-lt"/>
            <a:ea typeface="+mn-ea"/>
            <a:cs typeface="+mn-cs"/>
          </a:endParaRPr>
        </a:p>
        <a:p>
          <a:pPr lvl="0"/>
          <a:r>
            <a:rPr lang="en-US" sz="1100">
              <a:solidFill>
                <a:schemeClr val="dk1"/>
              </a:solidFill>
              <a:latin typeface="+mn-lt"/>
              <a:ea typeface="+mn-ea"/>
              <a:cs typeface="+mn-cs"/>
            </a:rPr>
            <a:t>you are not resident or located in the United Kingdom or, if you are resident or located in the United Kingdom, you are (i) an investment professional falling within Article 19(5) of the Financial Services and Markets Act 2000 (Financial Promotion) Order 2005 (the “</a:t>
          </a:r>
          <a:r>
            <a:rPr lang="en-US" sz="1100" b="1">
              <a:solidFill>
                <a:schemeClr val="dk1"/>
              </a:solidFill>
              <a:latin typeface="+mn-lt"/>
              <a:ea typeface="+mn-ea"/>
              <a:cs typeface="+mn-cs"/>
            </a:rPr>
            <a:t>Order</a:t>
          </a:r>
          <a:r>
            <a:rPr lang="en-US" sz="1100">
              <a:solidFill>
                <a:schemeClr val="dk1"/>
              </a:solidFill>
              <a:latin typeface="+mn-lt"/>
              <a:ea typeface="+mn-ea"/>
              <a:cs typeface="+mn-cs"/>
            </a:rPr>
            <a:t>”) or (ii) a high net worth company, or other persons to whom it may lawfully be communicated, falling within Article 49(2)(a) to (d) of the Order(all such persons together being referred to as relevant persons);</a:t>
          </a:r>
          <a:endParaRPr lang="en-GB" sz="1100">
            <a:solidFill>
              <a:schemeClr val="dk1"/>
            </a:solidFill>
            <a:latin typeface="+mn-lt"/>
            <a:ea typeface="+mn-ea"/>
            <a:cs typeface="+mn-cs"/>
          </a:endParaRPr>
        </a:p>
        <a:p>
          <a:pPr lvl="0"/>
          <a:r>
            <a:rPr lang="en-US" sz="1100">
              <a:solidFill>
                <a:schemeClr val="dk1"/>
              </a:solidFill>
              <a:latin typeface="+mn-lt"/>
              <a:ea typeface="+mn-ea"/>
              <a:cs typeface="+mn-cs"/>
            </a:rPr>
            <a:t>you are not located or resident in Italy, or if you are located or resident in Italy, you are an authorised person or are offering to exchange the Source Bonds through an authorised person (such as an investment firm, bank or financial intermediary permitted to conduct such activities in Italy in accordance with Legislative Decree No. 58 of 24 February 1998, as amended, CONSOB Regulation No. 16190 of 29 October 2007, as amended from time to time, and Legislative Decree No. 385 of 1 September 1993, as amended) and in compliance with applicable laws and regulations or with requirements imposed by CONSOB or any other Italian authority; and</a:t>
          </a:r>
          <a:endParaRPr lang="en-GB" sz="1100">
            <a:solidFill>
              <a:schemeClr val="dk1"/>
            </a:solidFill>
            <a:latin typeface="+mn-lt"/>
            <a:ea typeface="+mn-ea"/>
            <a:cs typeface="+mn-cs"/>
          </a:endParaRPr>
        </a:p>
        <a:p>
          <a:pPr lvl="0"/>
          <a:r>
            <a:rPr lang="en-US" sz="1100">
              <a:solidFill>
                <a:schemeClr val="dk1"/>
              </a:solidFill>
              <a:latin typeface="+mn-lt"/>
              <a:ea typeface="+mn-ea"/>
              <a:cs typeface="+mn-cs"/>
            </a:rPr>
            <a:t>you consent to delivery of the this document by electronic transmission.</a:t>
          </a:r>
          <a:endParaRPr lang="en-GB" sz="1100">
            <a:solidFill>
              <a:schemeClr val="dk1"/>
            </a:solidFill>
            <a:latin typeface="+mn-lt"/>
            <a:ea typeface="+mn-ea"/>
            <a:cs typeface="+mn-cs"/>
          </a:endParaRPr>
        </a:p>
        <a:p>
          <a:r>
            <a:rPr lang="en-US" sz="1100">
              <a:solidFill>
                <a:schemeClr val="dk1"/>
              </a:solidFill>
              <a:latin typeface="+mn-lt"/>
              <a:ea typeface="+mn-ea"/>
              <a:cs typeface="+mn-cs"/>
            </a:rPr>
            <a:t> </a:t>
          </a:r>
          <a:endParaRPr lang="en-GB" sz="1100">
            <a:solidFill>
              <a:schemeClr val="dk1"/>
            </a:solidFill>
            <a:latin typeface="+mn-lt"/>
            <a:ea typeface="+mn-ea"/>
            <a:cs typeface="+mn-cs"/>
          </a:endParaRPr>
        </a:p>
        <a:p>
          <a:r>
            <a:rPr lang="en-US" sz="1100">
              <a:solidFill>
                <a:schemeClr val="dk1"/>
              </a:solidFill>
              <a:latin typeface="+mn-lt"/>
              <a:ea typeface="+mn-ea"/>
              <a:cs typeface="+mn-cs"/>
            </a:rPr>
            <a:t> </a:t>
          </a:r>
          <a:endParaRPr lang="en-GB" sz="1100">
            <a:solidFill>
              <a:schemeClr val="dk1"/>
            </a:solidFill>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342900</xdr:colOff>
          <xdr:row>79</xdr:row>
          <xdr:rowOff>152400</xdr:rowOff>
        </xdr:from>
        <xdr:to>
          <xdr:col>2</xdr:col>
          <xdr:colOff>2505075</xdr:colOff>
          <xdr:row>83</xdr:row>
          <xdr:rowOff>142875</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h-TH" sz="1100" b="0" i="0" u="none" strike="noStrike" baseline="0">
                  <a:solidFill>
                    <a:srgbClr val="000000"/>
                  </a:solidFill>
                  <a:latin typeface="Calibri"/>
                </a:rPr>
                <a:t>พิมพ์แบบ</a:t>
              </a:r>
            </a:p>
            <a:p>
              <a:pPr algn="ctr" rtl="0">
                <a:defRPr sz="1000"/>
              </a:pPr>
              <a:r>
                <a:rPr lang="th-TH" sz="1100" b="1" i="0" u="none" strike="noStrike" baseline="0">
                  <a:solidFill>
                    <a:srgbClr val="000000"/>
                  </a:solidFill>
                  <a:latin typeface="Calibri"/>
                </a:rPr>
                <a:t>หนังสือแสดงคำสั่งห้ามดำเนินการเกี่ยวกับพันธบัตร</a:t>
              </a:r>
              <a:endParaRPr lang="th-TH" sz="1100" b="0" i="0" u="none" strike="noStrike" baseline="0">
                <a:solidFill>
                  <a:srgbClr val="000000"/>
                </a:solidFill>
                <a:latin typeface="Calibri"/>
              </a:endParaRPr>
            </a:p>
            <a:p>
              <a:pPr algn="ctr" rtl="0">
                <a:defRPr sz="1000"/>
              </a:pPr>
              <a:endParaRPr lang="th-TH"/>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371475</xdr:colOff>
          <xdr:row>84</xdr:row>
          <xdr:rowOff>57150</xdr:rowOff>
        </xdr:from>
        <xdr:to>
          <xdr:col>2</xdr:col>
          <xdr:colOff>2514600</xdr:colOff>
          <xdr:row>88</xdr:row>
          <xdr:rowOff>38100</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h-TH" sz="1100" b="0" i="0" u="none" strike="noStrike" baseline="0">
                  <a:solidFill>
                    <a:srgbClr val="000000"/>
                  </a:solidFill>
                  <a:latin typeface="Calibri"/>
                </a:rPr>
                <a:t>พิมพ์แบบ</a:t>
              </a:r>
            </a:p>
            <a:p>
              <a:pPr algn="ctr" rtl="0">
                <a:defRPr sz="1000"/>
              </a:pPr>
              <a:r>
                <a:rPr lang="th-TH" sz="1100" b="1" i="0" u="none" strike="noStrike" baseline="0">
                  <a:solidFill>
                    <a:srgbClr val="000000"/>
                  </a:solidFill>
                  <a:latin typeface="Calibri"/>
                </a:rPr>
                <a:t>แบบคำสั่งแจ้งบัญชี</a:t>
              </a:r>
              <a:endParaRPr lang="th-TH"/>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76200</xdr:colOff>
          <xdr:row>79</xdr:row>
          <xdr:rowOff>152400</xdr:rowOff>
        </xdr:from>
        <xdr:to>
          <xdr:col>4</xdr:col>
          <xdr:colOff>123825</xdr:colOff>
          <xdr:row>83</xdr:row>
          <xdr:rowOff>142875</xdr:rowOff>
        </xdr:to>
        <xdr:sp macro="" textlink="">
          <xdr:nvSpPr>
            <xdr:cNvPr id="1028" name="Button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h-TH" sz="1100" b="0" i="0" u="none" strike="noStrike" baseline="0">
                  <a:solidFill>
                    <a:srgbClr val="000000"/>
                  </a:solidFill>
                  <a:latin typeface="Calibri"/>
                </a:rPr>
                <a:t>Print</a:t>
              </a:r>
            </a:p>
            <a:p>
              <a:pPr algn="ctr" rtl="0">
                <a:defRPr sz="1000"/>
              </a:pPr>
              <a:r>
                <a:rPr lang="th-TH" sz="1100" b="1" i="0" u="none" strike="noStrike" baseline="0">
                  <a:solidFill>
                    <a:srgbClr val="000000"/>
                  </a:solidFill>
                  <a:latin typeface="Calibri"/>
                </a:rPr>
                <a:t>Instruction Letter</a:t>
              </a:r>
              <a:endParaRPr lang="th-TH" sz="1100" b="0" i="0" u="none" strike="noStrike" baseline="0">
                <a:solidFill>
                  <a:srgbClr val="000000"/>
                </a:solidFill>
                <a:latin typeface="Calibri"/>
              </a:endParaRPr>
            </a:p>
            <a:p>
              <a:pPr algn="ctr" rtl="0">
                <a:defRPr sz="1000"/>
              </a:pPr>
              <a:endParaRPr lang="th-TH"/>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76200</xdr:colOff>
          <xdr:row>84</xdr:row>
          <xdr:rowOff>57150</xdr:rowOff>
        </xdr:from>
        <xdr:to>
          <xdr:col>4</xdr:col>
          <xdr:colOff>114300</xdr:colOff>
          <xdr:row>88</xdr:row>
          <xdr:rowOff>47625</xdr:rowOff>
        </xdr:to>
        <xdr:sp macro="" textlink="">
          <xdr:nvSpPr>
            <xdr:cNvPr id="1029" name="Button 5" hidden="1">
              <a:extLst>
                <a:ext uri="{63B3BB69-23CF-44E3-9099-C40C66FF867C}">
                  <a14:compatExt spid="_x0000_s102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h-TH" sz="1100" b="0" i="0" u="none" strike="noStrike" baseline="0">
                  <a:solidFill>
                    <a:srgbClr val="000000"/>
                  </a:solidFill>
                  <a:latin typeface="Calibri"/>
                </a:rPr>
                <a:t>Print</a:t>
              </a:r>
            </a:p>
            <a:p>
              <a:pPr algn="ctr" rtl="0">
                <a:defRPr sz="1000"/>
              </a:pPr>
              <a:r>
                <a:rPr lang="th-TH" sz="1100" b="1" i="0" u="none" strike="noStrike" baseline="0">
                  <a:solidFill>
                    <a:srgbClr val="000000"/>
                  </a:solidFill>
                  <a:latin typeface="Calibri"/>
                </a:rPr>
                <a:t>Account Instruction Form</a:t>
              </a:r>
              <a:endParaRPr lang="th-TH" sz="1100" b="0" i="0" u="none" strike="noStrike" baseline="0">
                <a:solidFill>
                  <a:srgbClr val="000000"/>
                </a:solidFill>
                <a:latin typeface="Calibri"/>
              </a:endParaRPr>
            </a:p>
            <a:p>
              <a:pPr algn="ctr" rtl="0">
                <a:defRPr sz="1000"/>
              </a:pPr>
              <a:endParaRPr lang="th-TH"/>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190500</xdr:colOff>
          <xdr:row>0</xdr:row>
          <xdr:rowOff>76200</xdr:rowOff>
        </xdr:from>
        <xdr:to>
          <xdr:col>5</xdr:col>
          <xdr:colOff>1228725</xdr:colOff>
          <xdr:row>1</xdr:row>
          <xdr:rowOff>180975</xdr:rowOff>
        </xdr:to>
        <xdr:sp macro="" textlink="">
          <xdr:nvSpPr>
            <xdr:cNvPr id="13313" name="Button 1" hidden="1">
              <a:extLst>
                <a:ext uri="{63B3BB69-23CF-44E3-9099-C40C66FF867C}">
                  <a14:compatExt spid="_x0000_s1331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h-TH" sz="1100" b="0" i="0" u="none" strike="noStrike" baseline="0">
                  <a:solidFill>
                    <a:srgbClr val="000000"/>
                  </a:solidFill>
                  <a:latin typeface="Calibri"/>
                </a:rPr>
                <a:t>Rollup</a:t>
              </a:r>
              <a:endParaRPr lang="th-TH"/>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990600</xdr:colOff>
          <xdr:row>4</xdr:row>
          <xdr:rowOff>47625</xdr:rowOff>
        </xdr:from>
        <xdr:to>
          <xdr:col>3</xdr:col>
          <xdr:colOff>352425</xdr:colOff>
          <xdr:row>9</xdr:row>
          <xdr:rowOff>95250</xdr:rowOff>
        </xdr:to>
        <xdr:sp macro="" textlink="">
          <xdr:nvSpPr>
            <xdr:cNvPr id="18433" name="Button 1" hidden="1">
              <a:extLst>
                <a:ext uri="{63B3BB69-23CF-44E3-9099-C40C66FF867C}">
                  <a14:compatExt spid="_x0000_s1843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h-TH" sz="1100" b="0" i="0" u="none" strike="noStrike" baseline="0">
                  <a:solidFill>
                    <a:srgbClr val="000000"/>
                  </a:solidFill>
                  <a:latin typeface="Calibri"/>
                </a:rPr>
                <a:t>Save File into</a:t>
              </a:r>
            </a:p>
            <a:p>
              <a:pPr algn="ctr" rtl="0">
                <a:defRPr sz="1000"/>
              </a:pPr>
              <a:r>
                <a:rPr lang="th-TH" sz="1100" b="0" i="0" u="none" strike="noStrike" baseline="0">
                  <a:solidFill>
                    <a:srgbClr val="000000"/>
                  </a:solidFill>
                  <a:latin typeface="Calibri"/>
                </a:rPr>
                <a:t>[DIR_SAVE]</a:t>
              </a:r>
            </a:p>
            <a:p>
              <a:pPr algn="ctr" rtl="0">
                <a:defRPr sz="1000"/>
              </a:pPr>
              <a:r>
                <a:rPr lang="th-TH" sz="1100" b="0" i="0" u="none" strike="noStrike" baseline="0">
                  <a:solidFill>
                    <a:srgbClr val="000000"/>
                  </a:solidFill>
                  <a:latin typeface="Calibri"/>
                </a:rPr>
                <a:t>Naming it</a:t>
              </a:r>
            </a:p>
            <a:p>
              <a:pPr algn="ctr" rtl="0">
                <a:defRPr sz="1000"/>
              </a:pPr>
              <a:r>
                <a:rPr lang="th-TH" sz="1100" b="0" i="0" u="none" strike="noStrike" baseline="0">
                  <a:solidFill>
                    <a:srgbClr val="000000"/>
                  </a:solidFill>
                  <a:latin typeface="Calibri"/>
                </a:rPr>
                <a:t>[GROUP_ID]-[FILE_ID].xlsm</a:t>
              </a:r>
              <a:endParaRPr lang="th-TH"/>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mailto:a@bay.com" TargetMode="External"/><Relationship Id="rId1" Type="http://schemas.openxmlformats.org/officeDocument/2006/relationships/hyperlink" Target="mailto:a@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2.x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
  <sheetViews>
    <sheetView workbookViewId="0">
      <selection activeCell="J1" sqref="J1"/>
    </sheetView>
  </sheetViews>
  <sheetFormatPr defaultColWidth="8.875" defaultRowHeight="14.25" x14ac:dyDescent="0.2"/>
  <cols>
    <col min="1" max="16384" width="8.875" style="55"/>
  </cols>
  <sheetData/>
  <sheetProtection password="DB12" sheet="1" objects="1" scenarios="1" select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C000"/>
  </sheetPr>
  <dimension ref="A1:L79"/>
  <sheetViews>
    <sheetView tabSelected="1" zoomScale="145" zoomScaleNormal="145" workbookViewId="0">
      <selection activeCell="D15" sqref="D15"/>
    </sheetView>
  </sheetViews>
  <sheetFormatPr defaultColWidth="8.875" defaultRowHeight="12.75" x14ac:dyDescent="0.2"/>
  <cols>
    <col min="1" max="1" width="8.125" style="15" customWidth="1"/>
    <col min="2" max="2" width="4.625" style="19" customWidth="1"/>
    <col min="3" max="3" width="30.625" style="15" customWidth="1"/>
    <col min="4" max="4" width="32.125" style="16" customWidth="1"/>
    <col min="5" max="5" width="3" style="15" customWidth="1"/>
    <col min="6" max="8" width="8.875" style="15"/>
    <col min="9" max="9" width="11.375" style="15" hidden="1" customWidth="1"/>
    <col min="10" max="15" width="0" style="15" hidden="1" customWidth="1"/>
    <col min="16" max="16384" width="8.875" style="15"/>
  </cols>
  <sheetData>
    <row r="1" spans="1:12" ht="18" x14ac:dyDescent="0.25">
      <c r="A1" s="13" t="s">
        <v>50</v>
      </c>
      <c r="B1" s="14"/>
    </row>
    <row r="2" spans="1:12" ht="18" x14ac:dyDescent="0.25">
      <c r="A2" s="13"/>
      <c r="B2" s="14"/>
      <c r="C2" s="17" t="s">
        <v>190</v>
      </c>
      <c r="D2" s="60"/>
      <c r="E2" s="18" t="s">
        <v>51</v>
      </c>
    </row>
    <row r="3" spans="1:12" x14ac:dyDescent="0.2">
      <c r="C3" s="17" t="s">
        <v>23</v>
      </c>
      <c r="D3" s="60"/>
      <c r="E3" s="18" t="s">
        <v>51</v>
      </c>
    </row>
    <row r="4" spans="1:12" x14ac:dyDescent="0.2">
      <c r="C4" s="17" t="s">
        <v>258</v>
      </c>
      <c r="D4" s="60"/>
      <c r="E4" s="18" t="s">
        <v>51</v>
      </c>
    </row>
    <row r="5" spans="1:12" x14ac:dyDescent="0.2">
      <c r="A5" s="45" t="s">
        <v>1129</v>
      </c>
      <c r="C5" s="17"/>
      <c r="D5" s="17"/>
      <c r="E5" s="18"/>
    </row>
    <row r="6" spans="1:12" x14ac:dyDescent="0.2">
      <c r="A6" s="77" t="s">
        <v>1124</v>
      </c>
    </row>
    <row r="7" spans="1:12" x14ac:dyDescent="0.2">
      <c r="A7" s="78" t="s">
        <v>1130</v>
      </c>
    </row>
    <row r="8" spans="1:12" x14ac:dyDescent="0.2">
      <c r="A8" s="77" t="s">
        <v>1127</v>
      </c>
    </row>
    <row r="9" spans="1:12" x14ac:dyDescent="0.2">
      <c r="A9" s="77" t="s">
        <v>1125</v>
      </c>
    </row>
    <row r="10" spans="1:12" x14ac:dyDescent="0.2">
      <c r="A10" s="20" t="s">
        <v>8</v>
      </c>
      <c r="B10" s="21"/>
    </row>
    <row r="11" spans="1:12" ht="13.5" thickBot="1" x14ac:dyDescent="0.25">
      <c r="A11" s="20" t="s">
        <v>7</v>
      </c>
      <c r="B11" s="21"/>
    </row>
    <row r="12" spans="1:12" x14ac:dyDescent="0.2">
      <c r="A12" s="20"/>
      <c r="B12" s="19" t="s">
        <v>94</v>
      </c>
      <c r="C12" s="15" t="s">
        <v>1071</v>
      </c>
      <c r="D12" s="70" t="s">
        <v>1008</v>
      </c>
      <c r="E12" s="53" t="str">
        <f>IF(LEN(TRIM(CLEAN(D12)))&gt;0,"","!!!")</f>
        <v/>
      </c>
      <c r="I12" s="16" t="s">
        <v>25</v>
      </c>
      <c r="L12" s="15" t="s">
        <v>25</v>
      </c>
    </row>
    <row r="13" spans="1:12" x14ac:dyDescent="0.2">
      <c r="B13" s="19" t="s">
        <v>57</v>
      </c>
      <c r="C13" s="15" t="s">
        <v>16</v>
      </c>
      <c r="D13" s="68"/>
      <c r="E13" s="53"/>
      <c r="I13" s="15" t="s">
        <v>115</v>
      </c>
      <c r="L13" s="15" t="s">
        <v>139</v>
      </c>
    </row>
    <row r="14" spans="1:12" x14ac:dyDescent="0.2">
      <c r="B14" s="19" t="s">
        <v>61</v>
      </c>
      <c r="C14" s="15" t="s">
        <v>17</v>
      </c>
      <c r="D14" s="68"/>
      <c r="E14" s="53" t="str">
        <f t="shared" ref="E14:E30" si="0">IF(LEN(TRIM(CLEAN(D14)))&gt;0,"","!!!")</f>
        <v>!!!</v>
      </c>
      <c r="I14" s="15" t="s">
        <v>114</v>
      </c>
      <c r="L14" s="15" t="s">
        <v>140</v>
      </c>
    </row>
    <row r="15" spans="1:12" x14ac:dyDescent="0.2">
      <c r="B15" s="19" t="s">
        <v>86</v>
      </c>
      <c r="C15" s="15" t="s">
        <v>24</v>
      </c>
      <c r="D15" s="68"/>
      <c r="E15" s="53"/>
      <c r="I15" s="15" t="s">
        <v>116</v>
      </c>
      <c r="L15" s="15" t="s">
        <v>141</v>
      </c>
    </row>
    <row r="16" spans="1:12" x14ac:dyDescent="0.2">
      <c r="B16" s="19" t="s">
        <v>85</v>
      </c>
      <c r="C16" s="15" t="s">
        <v>49</v>
      </c>
      <c r="D16" s="68" t="s">
        <v>189</v>
      </c>
      <c r="E16" s="53" t="str">
        <f t="shared" si="0"/>
        <v/>
      </c>
      <c r="I16" s="15" t="s">
        <v>118</v>
      </c>
      <c r="L16" s="15" t="s">
        <v>142</v>
      </c>
    </row>
    <row r="17" spans="2:12" x14ac:dyDescent="0.2">
      <c r="B17" s="19" t="s">
        <v>87</v>
      </c>
      <c r="C17" s="15" t="s">
        <v>88</v>
      </c>
      <c r="D17" s="68" t="s">
        <v>254</v>
      </c>
      <c r="E17" s="53" t="str">
        <f t="shared" si="0"/>
        <v/>
      </c>
      <c r="F17" s="45" t="s">
        <v>1126</v>
      </c>
      <c r="I17" s="15" t="s">
        <v>117</v>
      </c>
      <c r="L17" s="15" t="s">
        <v>143</v>
      </c>
    </row>
    <row r="18" spans="2:12" x14ac:dyDescent="0.2">
      <c r="B18" s="19" t="s">
        <v>257</v>
      </c>
      <c r="C18" s="15" t="s">
        <v>256</v>
      </c>
      <c r="D18" s="68"/>
      <c r="E18" s="53"/>
    </row>
    <row r="19" spans="2:12" ht="25.5" x14ac:dyDescent="0.2">
      <c r="B19" s="19" t="s">
        <v>63</v>
      </c>
      <c r="C19" s="63" t="s">
        <v>52</v>
      </c>
      <c r="D19" s="64">
        <v>0.15</v>
      </c>
      <c r="E19" s="53" t="str">
        <f t="shared" si="0"/>
        <v/>
      </c>
      <c r="I19" s="15">
        <v>0</v>
      </c>
      <c r="L19" s="15" t="s">
        <v>144</v>
      </c>
    </row>
    <row r="20" spans="2:12" x14ac:dyDescent="0.2">
      <c r="B20" s="19" t="s">
        <v>64</v>
      </c>
      <c r="C20" s="15" t="s">
        <v>53</v>
      </c>
      <c r="D20" s="56">
        <v>0.15</v>
      </c>
      <c r="E20" s="53" t="str">
        <f t="shared" si="0"/>
        <v/>
      </c>
      <c r="I20" s="15">
        <v>0</v>
      </c>
      <c r="L20" s="15" t="s">
        <v>145</v>
      </c>
    </row>
    <row r="21" spans="2:12" x14ac:dyDescent="0.2">
      <c r="B21" s="19" t="s">
        <v>65</v>
      </c>
      <c r="C21" s="15" t="s">
        <v>54</v>
      </c>
      <c r="D21" s="56">
        <f>WHT_SB_RATE_C</f>
        <v>0.15</v>
      </c>
      <c r="E21" s="53" t="str">
        <f t="shared" si="0"/>
        <v/>
      </c>
      <c r="I21" s="15">
        <v>0</v>
      </c>
      <c r="L21" s="15" t="s">
        <v>146</v>
      </c>
    </row>
    <row r="22" spans="2:12" x14ac:dyDescent="0.2">
      <c r="B22" s="19" t="s">
        <v>62</v>
      </c>
      <c r="C22" s="15" t="s">
        <v>20</v>
      </c>
      <c r="D22" s="68"/>
      <c r="E22" s="53" t="str">
        <f t="shared" si="0"/>
        <v>!!!</v>
      </c>
      <c r="F22" s="45" t="s">
        <v>255</v>
      </c>
      <c r="I22" s="15" t="s">
        <v>119</v>
      </c>
      <c r="L22" s="15" t="s">
        <v>147</v>
      </c>
    </row>
    <row r="23" spans="2:12" x14ac:dyDescent="0.2">
      <c r="B23" s="19" t="s">
        <v>58</v>
      </c>
      <c r="C23" s="15" t="s">
        <v>9</v>
      </c>
      <c r="D23" s="68"/>
      <c r="E23" s="53" t="str">
        <f t="shared" si="0"/>
        <v>!!!</v>
      </c>
      <c r="I23" s="15" t="s">
        <v>120</v>
      </c>
      <c r="L23" s="15" t="s">
        <v>148</v>
      </c>
    </row>
    <row r="24" spans="2:12" x14ac:dyDescent="0.2">
      <c r="B24" s="19" t="s">
        <v>59</v>
      </c>
      <c r="C24" s="15" t="s">
        <v>10</v>
      </c>
      <c r="D24" s="68"/>
      <c r="E24" s="53" t="str">
        <f t="shared" si="0"/>
        <v>!!!</v>
      </c>
      <c r="I24" s="15" t="s">
        <v>121</v>
      </c>
      <c r="L24" s="15" t="s">
        <v>149</v>
      </c>
    </row>
    <row r="25" spans="2:12" x14ac:dyDescent="0.2">
      <c r="B25" s="19" t="s">
        <v>66</v>
      </c>
      <c r="C25" s="15" t="s">
        <v>11</v>
      </c>
      <c r="D25" s="68"/>
      <c r="E25" s="53" t="str">
        <f t="shared" si="0"/>
        <v>!!!</v>
      </c>
      <c r="I25" s="15" t="s">
        <v>122</v>
      </c>
      <c r="L25" s="15" t="s">
        <v>150</v>
      </c>
    </row>
    <row r="26" spans="2:12" x14ac:dyDescent="0.2">
      <c r="B26" s="19" t="s">
        <v>67</v>
      </c>
      <c r="C26" s="15" t="s">
        <v>12</v>
      </c>
      <c r="D26" s="68"/>
      <c r="E26" s="53" t="str">
        <f t="shared" si="0"/>
        <v>!!!</v>
      </c>
      <c r="I26" s="15" t="s">
        <v>123</v>
      </c>
      <c r="L26" s="15" t="s">
        <v>151</v>
      </c>
    </row>
    <row r="27" spans="2:12" x14ac:dyDescent="0.2">
      <c r="B27" s="19" t="s">
        <v>68</v>
      </c>
      <c r="C27" s="15" t="s">
        <v>22</v>
      </c>
      <c r="D27" s="68"/>
      <c r="E27" s="53" t="str">
        <f t="shared" si="0"/>
        <v>!!!</v>
      </c>
      <c r="I27" s="15" t="s">
        <v>124</v>
      </c>
      <c r="L27" s="15" t="s">
        <v>152</v>
      </c>
    </row>
    <row r="28" spans="2:12" x14ac:dyDescent="0.2">
      <c r="B28" s="19" t="s">
        <v>183</v>
      </c>
      <c r="C28" s="15" t="s">
        <v>13</v>
      </c>
      <c r="D28" s="68"/>
      <c r="E28" s="53" t="str">
        <f t="shared" si="0"/>
        <v>!!!</v>
      </c>
      <c r="I28" s="15" t="s">
        <v>125</v>
      </c>
      <c r="L28" s="15" t="s">
        <v>153</v>
      </c>
    </row>
    <row r="29" spans="2:12" x14ac:dyDescent="0.2">
      <c r="B29" s="19" t="s">
        <v>184</v>
      </c>
      <c r="C29" s="15" t="s">
        <v>14</v>
      </c>
      <c r="D29" s="68"/>
      <c r="E29" s="53" t="str">
        <f t="shared" si="0"/>
        <v>!!!</v>
      </c>
      <c r="I29" s="15" t="s">
        <v>126</v>
      </c>
      <c r="L29" s="15" t="s">
        <v>154</v>
      </c>
    </row>
    <row r="30" spans="2:12" ht="14.25" x14ac:dyDescent="0.2">
      <c r="B30" s="19" t="s">
        <v>185</v>
      </c>
      <c r="C30" s="15" t="s">
        <v>19</v>
      </c>
      <c r="D30" s="68"/>
      <c r="E30" s="53" t="str">
        <f t="shared" si="0"/>
        <v>!!!</v>
      </c>
      <c r="I30" s="22" t="s">
        <v>127</v>
      </c>
      <c r="L30" s="15" t="s">
        <v>155</v>
      </c>
    </row>
    <row r="31" spans="2:12" ht="13.5" thickBot="1" x14ac:dyDescent="0.25">
      <c r="B31" s="19" t="s">
        <v>60</v>
      </c>
      <c r="C31" s="15" t="s">
        <v>261</v>
      </c>
      <c r="D31" s="69"/>
      <c r="E31" s="53"/>
      <c r="I31" s="15" t="s">
        <v>111</v>
      </c>
      <c r="L31" s="15" t="s">
        <v>156</v>
      </c>
    </row>
    <row r="32" spans="2:12" x14ac:dyDescent="0.2">
      <c r="D32" s="15"/>
      <c r="I32" s="15" t="s">
        <v>112</v>
      </c>
    </row>
    <row r="33" spans="1:12" x14ac:dyDescent="0.2">
      <c r="A33" s="20" t="s">
        <v>35</v>
      </c>
      <c r="B33" s="21"/>
      <c r="D33" s="15"/>
      <c r="I33" s="15" t="s">
        <v>113</v>
      </c>
    </row>
    <row r="34" spans="1:12" ht="13.5" thickBot="1" x14ac:dyDescent="0.25">
      <c r="A34" s="20" t="s">
        <v>55</v>
      </c>
      <c r="B34" s="21"/>
      <c r="D34" s="15"/>
      <c r="I34" s="15" t="s">
        <v>111</v>
      </c>
    </row>
    <row r="35" spans="1:12" x14ac:dyDescent="0.2">
      <c r="B35" s="19" t="s">
        <v>71</v>
      </c>
      <c r="C35" s="15" t="s">
        <v>15</v>
      </c>
      <c r="D35" s="71" t="s">
        <v>1096</v>
      </c>
      <c r="E35" s="53" t="str">
        <f>IF(LEFT(D35,1)&lt;&gt;"[","","!!!")</f>
        <v>!!!</v>
      </c>
      <c r="I35" s="15" t="s">
        <v>128</v>
      </c>
      <c r="L35" s="15" t="s">
        <v>157</v>
      </c>
    </row>
    <row r="36" spans="1:12" x14ac:dyDescent="0.2">
      <c r="B36" s="19" t="s">
        <v>95</v>
      </c>
      <c r="C36" s="15" t="s">
        <v>105</v>
      </c>
      <c r="D36" s="68"/>
      <c r="E36" s="53" t="str">
        <f t="shared" ref="E36:E48" si="1">IF(LEN(TRIM(CLEAN(D36)))&gt;0,"","!!!")</f>
        <v>!!!</v>
      </c>
      <c r="I36" s="15" t="s">
        <v>129</v>
      </c>
      <c r="L36" s="15" t="s">
        <v>158</v>
      </c>
    </row>
    <row r="37" spans="1:12" x14ac:dyDescent="0.2">
      <c r="B37" s="19" t="s">
        <v>96</v>
      </c>
      <c r="C37" s="15" t="s">
        <v>106</v>
      </c>
      <c r="D37" s="68"/>
      <c r="E37" s="53" t="str">
        <f t="shared" si="1"/>
        <v>!!!</v>
      </c>
      <c r="I37" s="15" t="s">
        <v>130</v>
      </c>
      <c r="L37" s="15" t="s">
        <v>159</v>
      </c>
    </row>
    <row r="38" spans="1:12" x14ac:dyDescent="0.2">
      <c r="B38" s="19" t="s">
        <v>69</v>
      </c>
      <c r="C38" s="15" t="s">
        <v>38</v>
      </c>
      <c r="D38" s="68"/>
      <c r="E38" s="53" t="str">
        <f t="shared" si="1"/>
        <v>!!!</v>
      </c>
      <c r="I38" s="15" t="s">
        <v>131</v>
      </c>
      <c r="L38" s="15" t="s">
        <v>160</v>
      </c>
    </row>
    <row r="39" spans="1:12" x14ac:dyDescent="0.2">
      <c r="B39" s="19" t="s">
        <v>70</v>
      </c>
      <c r="C39" s="15" t="s">
        <v>39</v>
      </c>
      <c r="D39" s="68"/>
      <c r="E39" s="53" t="str">
        <f t="shared" si="1"/>
        <v>!!!</v>
      </c>
      <c r="I39" s="15" t="s">
        <v>132</v>
      </c>
      <c r="L39" s="15" t="s">
        <v>161</v>
      </c>
    </row>
    <row r="40" spans="1:12" x14ac:dyDescent="0.2">
      <c r="B40" s="19" t="s">
        <v>83</v>
      </c>
      <c r="C40" s="15" t="s">
        <v>21</v>
      </c>
      <c r="D40" s="76" t="str">
        <f>VLOOKUP(CUSTY_NAME,Param!$N$3:$P$100,3,FALSE)</f>
        <v>[BICCODE]</v>
      </c>
      <c r="E40" s="53" t="str">
        <f>IF(LEFT(D40,1)&lt;&gt;"[","","!!!")</f>
        <v>!!!</v>
      </c>
      <c r="I40" s="15" t="s">
        <v>133</v>
      </c>
      <c r="L40" s="15" t="s">
        <v>162</v>
      </c>
    </row>
    <row r="41" spans="1:12" x14ac:dyDescent="0.2">
      <c r="B41" s="19" t="s">
        <v>72</v>
      </c>
      <c r="C41" s="15" t="s">
        <v>40</v>
      </c>
      <c r="D41" s="68"/>
      <c r="E41" s="53" t="str">
        <f t="shared" si="1"/>
        <v>!!!</v>
      </c>
      <c r="I41" s="15" t="s">
        <v>115</v>
      </c>
      <c r="L41" s="15" t="s">
        <v>163</v>
      </c>
    </row>
    <row r="42" spans="1:12" x14ac:dyDescent="0.2">
      <c r="B42" s="19" t="s">
        <v>73</v>
      </c>
      <c r="C42" s="15" t="s">
        <v>41</v>
      </c>
      <c r="D42" s="68"/>
      <c r="E42" s="53" t="str">
        <f t="shared" si="1"/>
        <v>!!!</v>
      </c>
      <c r="I42" s="15" t="s">
        <v>134</v>
      </c>
      <c r="L42" s="15" t="s">
        <v>164</v>
      </c>
    </row>
    <row r="43" spans="1:12" x14ac:dyDescent="0.2">
      <c r="B43" s="19" t="s">
        <v>109</v>
      </c>
      <c r="C43" s="15" t="s">
        <v>110</v>
      </c>
      <c r="D43" s="68"/>
      <c r="E43" s="53" t="str">
        <f t="shared" si="1"/>
        <v>!!!</v>
      </c>
      <c r="I43" s="15" t="s">
        <v>136</v>
      </c>
      <c r="L43" s="15" t="s">
        <v>165</v>
      </c>
    </row>
    <row r="44" spans="1:12" x14ac:dyDescent="0.2">
      <c r="B44" s="19" t="s">
        <v>97</v>
      </c>
      <c r="C44" s="15" t="s">
        <v>101</v>
      </c>
      <c r="D44" s="68"/>
      <c r="E44" s="53" t="str">
        <f t="shared" si="1"/>
        <v>!!!</v>
      </c>
      <c r="I44" s="15" t="s">
        <v>135</v>
      </c>
      <c r="L44" s="15" t="s">
        <v>166</v>
      </c>
    </row>
    <row r="45" spans="1:12" x14ac:dyDescent="0.2">
      <c r="B45" s="19" t="s">
        <v>107</v>
      </c>
      <c r="C45" s="15" t="s">
        <v>108</v>
      </c>
      <c r="D45" s="68"/>
      <c r="E45" s="53" t="str">
        <f t="shared" si="1"/>
        <v>!!!</v>
      </c>
      <c r="I45" s="15" t="s">
        <v>137</v>
      </c>
      <c r="L45" s="15" t="s">
        <v>167</v>
      </c>
    </row>
    <row r="46" spans="1:12" x14ac:dyDescent="0.2">
      <c r="B46" s="19" t="s">
        <v>98</v>
      </c>
      <c r="C46" s="15" t="s">
        <v>102</v>
      </c>
      <c r="D46" s="68"/>
      <c r="E46" s="53" t="str">
        <f t="shared" si="1"/>
        <v>!!!</v>
      </c>
      <c r="I46" s="15" t="s">
        <v>129</v>
      </c>
      <c r="L46" s="15" t="s">
        <v>168</v>
      </c>
    </row>
    <row r="47" spans="1:12" x14ac:dyDescent="0.2">
      <c r="B47" s="19" t="s">
        <v>99</v>
      </c>
      <c r="C47" s="15" t="s">
        <v>103</v>
      </c>
      <c r="D47" s="68"/>
      <c r="E47" s="53" t="str">
        <f t="shared" si="1"/>
        <v>!!!</v>
      </c>
      <c r="I47" s="15" t="s">
        <v>130</v>
      </c>
      <c r="L47" s="15" t="s">
        <v>169</v>
      </c>
    </row>
    <row r="48" spans="1:12" ht="15" thickBot="1" x14ac:dyDescent="0.25">
      <c r="B48" s="19" t="s">
        <v>100</v>
      </c>
      <c r="C48" s="15" t="s">
        <v>104</v>
      </c>
      <c r="D48" s="69"/>
      <c r="E48" s="53" t="str">
        <f t="shared" si="1"/>
        <v>!!!</v>
      </c>
      <c r="I48" s="22" t="s">
        <v>138</v>
      </c>
      <c r="L48" s="15" t="s">
        <v>170</v>
      </c>
    </row>
    <row r="51" spans="1:12" x14ac:dyDescent="0.2">
      <c r="A51" s="20" t="s">
        <v>92</v>
      </c>
      <c r="B51" s="21"/>
    </row>
    <row r="52" spans="1:12" ht="13.5" thickBot="1" x14ac:dyDescent="0.25">
      <c r="A52" s="20" t="s">
        <v>93</v>
      </c>
      <c r="B52" s="21"/>
    </row>
    <row r="53" spans="1:12" ht="13.5" thickBot="1" x14ac:dyDescent="0.25">
      <c r="A53" s="20"/>
      <c r="B53" s="19" t="s">
        <v>74</v>
      </c>
      <c r="C53" s="15" t="s">
        <v>42</v>
      </c>
      <c r="D53" s="72" t="s">
        <v>196</v>
      </c>
      <c r="E53" s="53" t="str">
        <f t="shared" ref="E53" si="2">IF(LEN(TRIM(CLEAN(D53)))&gt;0,"","!!!")</f>
        <v/>
      </c>
      <c r="I53" s="15" t="s">
        <v>43</v>
      </c>
      <c r="L53" s="15" t="s">
        <v>171</v>
      </c>
    </row>
    <row r="54" spans="1:12" x14ac:dyDescent="0.2">
      <c r="A54" s="20"/>
      <c r="B54" s="21"/>
    </row>
    <row r="55" spans="1:12" x14ac:dyDescent="0.2">
      <c r="A55" s="20" t="s">
        <v>44</v>
      </c>
      <c r="B55" s="21"/>
    </row>
    <row r="56" spans="1:12" ht="13.5" thickBot="1" x14ac:dyDescent="0.25">
      <c r="A56" s="20" t="s">
        <v>45</v>
      </c>
      <c r="B56" s="21"/>
    </row>
    <row r="57" spans="1:12" x14ac:dyDescent="0.2">
      <c r="A57" s="20"/>
      <c r="B57" s="19" t="s">
        <v>75</v>
      </c>
      <c r="C57" s="15" t="s">
        <v>46</v>
      </c>
      <c r="D57" s="73" t="s">
        <v>1072</v>
      </c>
      <c r="E57" s="53" t="str">
        <f>IF(LEFT(D57,1)&lt;&gt;"[","","!!!")</f>
        <v/>
      </c>
      <c r="I57" s="16" t="s">
        <v>172</v>
      </c>
      <c r="L57" s="15" t="s">
        <v>174</v>
      </c>
    </row>
    <row r="58" spans="1:12" x14ac:dyDescent="0.2">
      <c r="A58" s="20"/>
      <c r="B58" s="19" t="s">
        <v>291</v>
      </c>
      <c r="C58" s="15" t="s">
        <v>252</v>
      </c>
      <c r="D58" s="68"/>
      <c r="E58" s="53" t="str">
        <f t="shared" ref="E58:E60" si="3">IF(LEN(TRIM(CLEAN(D58)))&gt;0,"","!!!")</f>
        <v>!!!</v>
      </c>
      <c r="I58" s="16"/>
    </row>
    <row r="59" spans="1:12" x14ac:dyDescent="0.2">
      <c r="A59" s="20"/>
      <c r="B59" s="19" t="s">
        <v>76</v>
      </c>
      <c r="C59" s="15" t="s">
        <v>292</v>
      </c>
      <c r="D59" s="68"/>
      <c r="E59" s="53" t="str">
        <f t="shared" si="3"/>
        <v>!!!</v>
      </c>
      <c r="I59" s="15" t="s">
        <v>115</v>
      </c>
      <c r="L59" s="15" t="s">
        <v>175</v>
      </c>
    </row>
    <row r="60" spans="1:12" ht="13.5" thickBot="1" x14ac:dyDescent="0.25">
      <c r="A60" s="20"/>
      <c r="B60" s="19" t="s">
        <v>77</v>
      </c>
      <c r="C60" s="15" t="s">
        <v>18</v>
      </c>
      <c r="D60" s="69"/>
      <c r="E60" s="53" t="str">
        <f t="shared" si="3"/>
        <v>!!!</v>
      </c>
      <c r="I60" s="16" t="s">
        <v>173</v>
      </c>
      <c r="L60" s="15" t="s">
        <v>176</v>
      </c>
    </row>
    <row r="61" spans="1:12" x14ac:dyDescent="0.2">
      <c r="I61" s="16"/>
    </row>
    <row r="62" spans="1:12" x14ac:dyDescent="0.2">
      <c r="A62" s="20" t="s">
        <v>37</v>
      </c>
      <c r="B62" s="21"/>
      <c r="I62" s="16"/>
    </row>
    <row r="63" spans="1:12" ht="13.5" thickBot="1" x14ac:dyDescent="0.25">
      <c r="A63" s="20" t="s">
        <v>36</v>
      </c>
      <c r="B63" s="21"/>
      <c r="I63" s="16"/>
    </row>
    <row r="64" spans="1:12" x14ac:dyDescent="0.2">
      <c r="B64" s="19" t="s">
        <v>79</v>
      </c>
      <c r="C64" s="15" t="s">
        <v>15</v>
      </c>
      <c r="D64" s="73" t="s">
        <v>1096</v>
      </c>
      <c r="E64" s="53" t="str">
        <f>IF(OR(AC_CHK_SAME="YES",   LEFT(D64,1)&lt;&gt;"["),"","!!!")</f>
        <v/>
      </c>
      <c r="I64" s="16"/>
      <c r="L64" s="15" t="s">
        <v>177</v>
      </c>
    </row>
    <row r="65" spans="1:12" x14ac:dyDescent="0.2">
      <c r="B65" s="19" t="s">
        <v>78</v>
      </c>
      <c r="C65" s="15" t="s">
        <v>38</v>
      </c>
      <c r="D65" s="68"/>
      <c r="E65" s="53" t="str">
        <f t="shared" ref="E65:E69" si="4">IF(OR(AC_CHK_SAME="YES",   LEN(TRIM(CLEAN(D65)))&gt;0),"","!!!")</f>
        <v/>
      </c>
      <c r="I65" s="16" t="str">
        <f t="shared" ref="I65:I69" si="5">G65&amp;"สสส"&amp;LEFT(H65,7)</f>
        <v>สสส</v>
      </c>
      <c r="L65" s="15" t="s">
        <v>178</v>
      </c>
    </row>
    <row r="66" spans="1:12" x14ac:dyDescent="0.2">
      <c r="B66" s="19" t="s">
        <v>80</v>
      </c>
      <c r="C66" s="15" t="s">
        <v>39</v>
      </c>
      <c r="D66" s="68"/>
      <c r="E66" s="53" t="str">
        <f t="shared" si="4"/>
        <v/>
      </c>
      <c r="I66" s="16" t="str">
        <f t="shared" si="5"/>
        <v>สสส</v>
      </c>
      <c r="L66" s="15" t="s">
        <v>179</v>
      </c>
    </row>
    <row r="67" spans="1:12" x14ac:dyDescent="0.2">
      <c r="B67" s="19" t="s">
        <v>84</v>
      </c>
      <c r="C67" s="15" t="s">
        <v>21</v>
      </c>
      <c r="D67" s="76" t="str">
        <f>VLOOKUP(DB_CUSTY_NAME,Param!$N$3:$P$100,3,FALSE)</f>
        <v>[BICCODE]</v>
      </c>
      <c r="E67" s="53" t="str">
        <f>IF(OR(AC_CHK_SAME="YES",   LEFT(D67,1)&lt;&gt;"["),"","!!!")</f>
        <v/>
      </c>
      <c r="I67" s="16" t="str">
        <f t="shared" si="5"/>
        <v>สสส</v>
      </c>
      <c r="L67" s="15" t="s">
        <v>180</v>
      </c>
    </row>
    <row r="68" spans="1:12" x14ac:dyDescent="0.2">
      <c r="B68" s="19" t="s">
        <v>81</v>
      </c>
      <c r="C68" s="15" t="s">
        <v>40</v>
      </c>
      <c r="D68" s="68"/>
      <c r="E68" s="53" t="str">
        <f t="shared" si="4"/>
        <v/>
      </c>
      <c r="I68" s="16" t="str">
        <f t="shared" si="5"/>
        <v>สสส</v>
      </c>
      <c r="L68" s="15" t="s">
        <v>181</v>
      </c>
    </row>
    <row r="69" spans="1:12" ht="13.5" thickBot="1" x14ac:dyDescent="0.25">
      <c r="B69" s="19" t="s">
        <v>82</v>
      </c>
      <c r="C69" s="15" t="s">
        <v>41</v>
      </c>
      <c r="D69" s="69"/>
      <c r="E69" s="53" t="str">
        <f t="shared" si="4"/>
        <v/>
      </c>
      <c r="I69" s="16" t="str">
        <f t="shared" si="5"/>
        <v>สสส</v>
      </c>
      <c r="L69" s="15" t="s">
        <v>182</v>
      </c>
    </row>
    <row r="71" spans="1:12" x14ac:dyDescent="0.2">
      <c r="A71" s="20" t="s">
        <v>32</v>
      </c>
      <c r="B71" s="21"/>
    </row>
    <row r="72" spans="1:12" x14ac:dyDescent="0.2">
      <c r="A72" s="20" t="s">
        <v>30</v>
      </c>
      <c r="B72" s="21"/>
    </row>
    <row r="73" spans="1:12" ht="13.5" thickBot="1" x14ac:dyDescent="0.25">
      <c r="C73" s="23" t="s">
        <v>31</v>
      </c>
      <c r="D73" s="24"/>
      <c r="L73" s="15" t="s">
        <v>29</v>
      </c>
    </row>
    <row r="74" spans="1:12" x14ac:dyDescent="0.2">
      <c r="B74" s="19" t="s">
        <v>89</v>
      </c>
      <c r="C74" s="54" t="s">
        <v>26</v>
      </c>
      <c r="D74" s="57">
        <v>1</v>
      </c>
      <c r="E74" s="53" t="str">
        <f t="shared" ref="E74:E76" si="6">IF(LEN(TRIM(CLEAN(D74)))&gt;0,"","!!!")</f>
        <v/>
      </c>
      <c r="F74" s="25" t="s">
        <v>290</v>
      </c>
      <c r="I74" s="15">
        <v>5000000000</v>
      </c>
      <c r="L74" s="15">
        <v>0</v>
      </c>
    </row>
    <row r="75" spans="1:12" x14ac:dyDescent="0.2">
      <c r="B75" s="19" t="s">
        <v>90</v>
      </c>
      <c r="C75" s="54" t="s">
        <v>27</v>
      </c>
      <c r="D75" s="58">
        <v>0</v>
      </c>
      <c r="E75" s="53" t="str">
        <f t="shared" si="6"/>
        <v/>
      </c>
      <c r="F75" s="25" t="s">
        <v>290</v>
      </c>
      <c r="I75" s="15">
        <v>400000</v>
      </c>
      <c r="L75" s="15">
        <v>100000000</v>
      </c>
    </row>
    <row r="76" spans="1:12" ht="13.5" thickBot="1" x14ac:dyDescent="0.25">
      <c r="B76" s="19" t="s">
        <v>91</v>
      </c>
      <c r="C76" s="54" t="s">
        <v>28</v>
      </c>
      <c r="D76" s="59">
        <v>0</v>
      </c>
      <c r="E76" s="53" t="str">
        <f t="shared" si="6"/>
        <v/>
      </c>
      <c r="F76" s="25" t="s">
        <v>290</v>
      </c>
      <c r="I76" s="15">
        <v>0</v>
      </c>
      <c r="L76" s="15">
        <v>100000000</v>
      </c>
    </row>
    <row r="79" spans="1:12" x14ac:dyDescent="0.2">
      <c r="C79" s="23" t="s">
        <v>293</v>
      </c>
      <c r="D79" s="23" t="s">
        <v>294</v>
      </c>
    </row>
  </sheetData>
  <sheetProtection password="DB12" sheet="1" objects="1" scenarios="1" selectLockedCells="1"/>
  <dataValidations count="10">
    <dataValidation type="whole" operator="greaterThanOrEqual" allowBlank="1" showInputMessage="1" showErrorMessage="1" error="Please enter whole number value only &gt;= 0." sqref="D74:D76">
      <formula1>0</formula1>
    </dataValidation>
    <dataValidation type="list" showInputMessage="1" showErrorMessage="1" sqref="D53">
      <formula1>DROP_AIF</formula1>
    </dataValidation>
    <dataValidation type="list" showInputMessage="1" showErrorMessage="1" sqref="D17">
      <formula1>DROP_INV_TYPE_BOT</formula1>
    </dataValidation>
    <dataValidation showInputMessage="1" showErrorMessage="1" sqref="D40 D67"/>
    <dataValidation type="list" showInputMessage="1" showErrorMessage="1" sqref="D12">
      <formula1>DROP_COUNTRY</formula1>
    </dataValidation>
    <dataValidation type="list" allowBlank="1" showInputMessage="1" showErrorMessage="1" sqref="D57">
      <formula1>DROP_CASH_AC_BANK</formula1>
    </dataValidation>
    <dataValidation type="list" allowBlank="1" showInputMessage="1" showErrorMessage="1" sqref="D64 D35">
      <formula1>DROP_CUSTY_NAME</formula1>
    </dataValidation>
    <dataValidation type="list" allowBlank="1" showInputMessage="1" showErrorMessage="1" sqref="D53 D57 D64">
      <formula1>#REF!</formula1>
    </dataValidation>
    <dataValidation type="list" showInputMessage="1" showErrorMessage="1" sqref="D17">
      <formula1>#REF!</formula1>
    </dataValidation>
    <dataValidation type="list" allowBlank="1" showInputMessage="1" showErrorMessage="1" sqref="D16">
      <formula1>DROP_INV_TYPE</formula1>
    </dataValidation>
  </dataValidations>
  <hyperlinks>
    <hyperlink ref="I30" r:id="rId1"/>
    <hyperlink ref="I48" r:id="rId2"/>
  </hyperlinks>
  <pageMargins left="0.7" right="0.7" top="0.75" bottom="0.75" header="0.3" footer="0.3"/>
  <pageSetup orientation="portrait" r:id="rId3"/>
  <ignoredErrors>
    <ignoredError sqref="E67 E40" formula="1"/>
    <ignoredError sqref="D21" unlocked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1025" r:id="rId6" name="Button 1">
              <controlPr defaultSize="0" print="0" autoFill="0" autoPict="0" macro="[0]!PrintFreezeFormTH">
                <anchor moveWithCells="1" sizeWithCells="1">
                  <from>
                    <xdr:col>1</xdr:col>
                    <xdr:colOff>342900</xdr:colOff>
                    <xdr:row>79</xdr:row>
                    <xdr:rowOff>152400</xdr:rowOff>
                  </from>
                  <to>
                    <xdr:col>2</xdr:col>
                    <xdr:colOff>2505075</xdr:colOff>
                    <xdr:row>83</xdr:row>
                    <xdr:rowOff>142875</xdr:rowOff>
                  </to>
                </anchor>
              </controlPr>
            </control>
          </mc:Choice>
        </mc:AlternateContent>
        <mc:AlternateContent xmlns:mc="http://schemas.openxmlformats.org/markup-compatibility/2006">
          <mc:Choice Requires="x14">
            <control shapeId="1026" r:id="rId7" name="Button 2">
              <controlPr defaultSize="0" print="0" autoFill="0" autoPict="0" macro="[0]!PrintAccountFormTH">
                <anchor moveWithCells="1" sizeWithCells="1">
                  <from>
                    <xdr:col>1</xdr:col>
                    <xdr:colOff>371475</xdr:colOff>
                    <xdr:row>84</xdr:row>
                    <xdr:rowOff>57150</xdr:rowOff>
                  </from>
                  <to>
                    <xdr:col>2</xdr:col>
                    <xdr:colOff>2514600</xdr:colOff>
                    <xdr:row>88</xdr:row>
                    <xdr:rowOff>38100</xdr:rowOff>
                  </to>
                </anchor>
              </controlPr>
            </control>
          </mc:Choice>
        </mc:AlternateContent>
        <mc:AlternateContent xmlns:mc="http://schemas.openxmlformats.org/markup-compatibility/2006">
          <mc:Choice Requires="x14">
            <control shapeId="1028" r:id="rId8" name="Button 4">
              <controlPr defaultSize="0" print="0" autoFill="0" autoPict="0" macro="[0]!PrintFreezeFormEN">
                <anchor moveWithCells="1" sizeWithCells="1">
                  <from>
                    <xdr:col>3</xdr:col>
                    <xdr:colOff>76200</xdr:colOff>
                    <xdr:row>79</xdr:row>
                    <xdr:rowOff>152400</xdr:rowOff>
                  </from>
                  <to>
                    <xdr:col>4</xdr:col>
                    <xdr:colOff>123825</xdr:colOff>
                    <xdr:row>83</xdr:row>
                    <xdr:rowOff>142875</xdr:rowOff>
                  </to>
                </anchor>
              </controlPr>
            </control>
          </mc:Choice>
        </mc:AlternateContent>
        <mc:AlternateContent xmlns:mc="http://schemas.openxmlformats.org/markup-compatibility/2006">
          <mc:Choice Requires="x14">
            <control shapeId="1029" r:id="rId9" name="Button 5">
              <controlPr defaultSize="0" print="0" autoFill="0" autoPict="0" macro="[0]!PrintAccountFormEN">
                <anchor moveWithCells="1" sizeWithCells="1">
                  <from>
                    <xdr:col>3</xdr:col>
                    <xdr:colOff>76200</xdr:colOff>
                    <xdr:row>84</xdr:row>
                    <xdr:rowOff>57150</xdr:rowOff>
                  </from>
                  <to>
                    <xdr:col>4</xdr:col>
                    <xdr:colOff>114300</xdr:colOff>
                    <xdr:row>88</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14:formula1>
            <xm:f>Param!$Z$3:$Z$10</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2" tint="-0.499984740745262"/>
    <pageSetUpPr fitToPage="1"/>
  </sheetPr>
  <dimension ref="A1:K45"/>
  <sheetViews>
    <sheetView zoomScale="130" zoomScaleNormal="130" workbookViewId="0">
      <selection activeCell="A32" sqref="A32:F32"/>
    </sheetView>
  </sheetViews>
  <sheetFormatPr defaultColWidth="8.875" defaultRowHeight="18.75" x14ac:dyDescent="0.45"/>
  <cols>
    <col min="1" max="1" width="2.875" style="3" customWidth="1"/>
    <col min="2" max="2" width="22.25" style="1" customWidth="1"/>
    <col min="3" max="3" width="12.5" style="1" customWidth="1"/>
    <col min="4" max="4" width="25.25" style="1" customWidth="1"/>
    <col min="5" max="5" width="16.875" style="1" customWidth="1"/>
    <col min="6" max="6" width="4" style="1" bestFit="1" customWidth="1"/>
    <col min="7" max="16384" width="8.875" style="1"/>
  </cols>
  <sheetData>
    <row r="1" spans="1:11" s="2" customFormat="1" ht="15" customHeight="1" x14ac:dyDescent="0.2">
      <c r="A1" s="83" t="s">
        <v>0</v>
      </c>
      <c r="B1" s="83"/>
      <c r="C1" s="83"/>
      <c r="D1" s="83"/>
      <c r="E1" s="83"/>
      <c r="F1" s="83"/>
    </row>
    <row r="2" spans="1:11" s="2" customFormat="1" ht="15" customHeight="1" x14ac:dyDescent="0.2">
      <c r="A2" s="83" t="s">
        <v>1</v>
      </c>
      <c r="B2" s="83"/>
      <c r="C2" s="83"/>
      <c r="D2" s="83"/>
      <c r="E2" s="83"/>
      <c r="F2" s="83"/>
    </row>
    <row r="3" spans="1:11" s="2" customFormat="1" ht="15" customHeight="1" x14ac:dyDescent="0.2">
      <c r="A3" s="84" t="str">
        <f>"Remark: " &amp;INV_REMARK</f>
        <v xml:space="preserve">Remark: </v>
      </c>
      <c r="B3" s="84"/>
      <c r="C3" s="84"/>
      <c r="D3" s="84"/>
      <c r="E3" s="84"/>
      <c r="F3" s="84"/>
    </row>
    <row r="4" spans="1:11" s="2" customFormat="1" ht="15" customHeight="1" x14ac:dyDescent="0.2">
      <c r="A4" s="79" t="s">
        <v>1117</v>
      </c>
      <c r="B4" s="79"/>
      <c r="C4" s="79"/>
      <c r="D4" s="79"/>
      <c r="E4" s="79"/>
      <c r="F4" s="79"/>
    </row>
    <row r="5" spans="1:11" s="2" customFormat="1" ht="15" customHeight="1" x14ac:dyDescent="0.2">
      <c r="A5" s="79" t="str">
        <f>"เรียน  " &amp; CUSTY_NAME &amp; ""</f>
        <v>เรียน  [BIC AGENT NAME]</v>
      </c>
      <c r="B5" s="79"/>
      <c r="C5" s="79"/>
      <c r="D5" s="79"/>
      <c r="E5" s="79"/>
      <c r="F5" s="79"/>
    </row>
    <row r="6" spans="1:11" s="2" customFormat="1" ht="15" customHeight="1" x14ac:dyDescent="0.2">
      <c r="A6" s="79" t="str">
        <f>"โทรศัพท์:  " &amp; CUSTY_TEL &amp; "     โทรสาร:   " &amp; CUSTY_FAX</f>
        <v xml:space="preserve">โทรศัพท์:       โทรสาร:   </v>
      </c>
      <c r="B6" s="79"/>
      <c r="C6" s="79"/>
      <c r="D6" s="79"/>
      <c r="E6" s="79"/>
      <c r="F6" s="79"/>
    </row>
    <row r="7" spans="1:11" s="2" customFormat="1" ht="15" customHeight="1" x14ac:dyDescent="0.2">
      <c r="A7" s="79" t="s">
        <v>6</v>
      </c>
      <c r="B7" s="79"/>
      <c r="C7" s="79"/>
      <c r="D7" s="79"/>
      <c r="E7" s="79"/>
      <c r="F7" s="79"/>
    </row>
    <row r="8" spans="1:11" s="2" customFormat="1" ht="15" customHeight="1" x14ac:dyDescent="0.2">
      <c r="A8" s="79" t="s">
        <v>1106</v>
      </c>
      <c r="B8" s="79"/>
      <c r="C8" s="79"/>
      <c r="D8" s="79"/>
      <c r="E8" s="79"/>
      <c r="F8" s="79"/>
    </row>
    <row r="9" spans="1:11" s="2" customFormat="1" ht="15" customHeight="1" x14ac:dyDescent="0.2">
      <c r="A9" s="79"/>
      <c r="B9" s="79"/>
      <c r="C9" s="79"/>
      <c r="D9" s="79"/>
      <c r="E9" s="79"/>
      <c r="F9" s="79"/>
    </row>
    <row r="10" spans="1:11" s="2" customFormat="1" ht="15" customHeight="1" x14ac:dyDescent="0.2">
      <c r="A10" s="79" t="str">
        <f>"          ตามที่ข้าพเจ้า  " &amp; INV_NAME &amp; " (" &amp; INV_NAME_EN &amp; ")"</f>
        <v xml:space="preserve">          ตามที่ข้าพเจ้า   ()</v>
      </c>
      <c r="B10" s="79"/>
      <c r="C10" s="79"/>
      <c r="D10" s="79"/>
      <c r="E10" s="79"/>
      <c r="F10" s="79"/>
    </row>
    <row r="11" spans="1:11" s="2" customFormat="1" ht="16.149999999999999" customHeight="1" x14ac:dyDescent="0.2">
      <c r="A11" s="79" t="str">
        <f>"ได้เปิดบัญชีหลักทรัพย์ ชื่อ   " &amp; INV_AC_NAME &amp; "     เลขที่   " &amp; INV_AC_NUM</f>
        <v xml:space="preserve">ได้เปิดบัญชีหลักทรัพย์ ชื่อ        เลขที่   </v>
      </c>
      <c r="B11" s="79"/>
      <c r="C11" s="79"/>
      <c r="D11" s="79"/>
      <c r="E11" s="79"/>
      <c r="F11" s="79"/>
    </row>
    <row r="12" spans="1:11" s="2" customFormat="1" ht="59.45" customHeight="1" x14ac:dyDescent="0.2">
      <c r="A12" s="79" t="s">
        <v>1102</v>
      </c>
      <c r="B12" s="79"/>
      <c r="C12" s="79"/>
      <c r="D12" s="79"/>
      <c r="E12" s="79"/>
      <c r="F12" s="79"/>
    </row>
    <row r="13" spans="1:11" s="2" customFormat="1" ht="20.45" customHeight="1" x14ac:dyDescent="0.2">
      <c r="A13" s="79" t="s">
        <v>2</v>
      </c>
      <c r="B13" s="79"/>
      <c r="C13" s="79"/>
      <c r="D13" s="79"/>
      <c r="E13" s="79"/>
      <c r="F13" s="79"/>
      <c r="I13" s="65"/>
    </row>
    <row r="14" spans="1:11" s="2" customFormat="1" ht="15" customHeight="1" x14ac:dyDescent="0.2">
      <c r="A14" s="28" t="str">
        <f>IF(SB_UNIT_1&gt;0, "þ", "o")</f>
        <v>þ</v>
      </c>
      <c r="B14" s="2" t="s">
        <v>192</v>
      </c>
      <c r="C14" s="31">
        <f>SB_UNIT_1</f>
        <v>1</v>
      </c>
      <c r="D14" s="66" t="str">
        <f>" หน่วย คิดเป็นมูลค่าเงินต้นที่ตราไว้รวมทั้งสิ้น "</f>
        <v xml:space="preserve"> หน่วย คิดเป็นมูลค่าเงินต้นที่ตราไว้รวมทั้งสิ้น </v>
      </c>
      <c r="E14" s="30">
        <f>SB_UNIT_1*1000</f>
        <v>1000</v>
      </c>
      <c r="F14" s="2" t="str">
        <f>" บาท"</f>
        <v xml:space="preserve"> บาท</v>
      </c>
    </row>
    <row r="15" spans="1:11" s="2" customFormat="1" ht="15" customHeight="1" x14ac:dyDescent="0.2">
      <c r="A15" s="28" t="str">
        <f>IF(SB_UNIT_2&gt;0, "þ", "o")</f>
        <v>o</v>
      </c>
      <c r="B15" s="2" t="s">
        <v>193</v>
      </c>
      <c r="C15" s="31">
        <f>SB_UNIT_2</f>
        <v>0</v>
      </c>
      <c r="D15" s="66" t="str">
        <f>" หน่วย คิดเป็นมูลค่าเงินต้นที่ตราไว้รวมทั้งสิ้น "</f>
        <v xml:space="preserve"> หน่วย คิดเป็นมูลค่าเงินต้นที่ตราไว้รวมทั้งสิ้น </v>
      </c>
      <c r="E15" s="30">
        <f>SB_UNIT_2*1000</f>
        <v>0</v>
      </c>
      <c r="F15" s="2" t="str">
        <f>" บาท"</f>
        <v xml:space="preserve"> บาท</v>
      </c>
      <c r="I15" s="65"/>
      <c r="J15" s="65"/>
    </row>
    <row r="16" spans="1:11" s="2" customFormat="1" ht="15" customHeight="1" x14ac:dyDescent="0.2">
      <c r="A16" s="28" t="str">
        <f>IF(SB_UNIT_3&gt;0, "þ", "o")</f>
        <v>o</v>
      </c>
      <c r="B16" s="2" t="s">
        <v>194</v>
      </c>
      <c r="C16" s="31">
        <f>SB_UNIT_3</f>
        <v>0</v>
      </c>
      <c r="D16" s="66" t="str">
        <f>" หน่วย คิดเป็นมูลค่าเงินต้นที่ตราไว้รวมทั้งสิ้น "</f>
        <v xml:space="preserve"> หน่วย คิดเป็นมูลค่าเงินต้นที่ตราไว้รวมทั้งสิ้น </v>
      </c>
      <c r="E16" s="30">
        <f>SB_UNIT_3*1000</f>
        <v>0</v>
      </c>
      <c r="F16" s="2" t="str">
        <f>" บาท"</f>
        <v xml:space="preserve"> บาท</v>
      </c>
      <c r="J16" s="65"/>
      <c r="K16" s="65"/>
    </row>
    <row r="17" spans="1:6" s="2" customFormat="1" ht="61.15" customHeight="1" x14ac:dyDescent="0.2">
      <c r="A17" s="79" t="s">
        <v>1114</v>
      </c>
      <c r="B17" s="79"/>
      <c r="C17" s="79"/>
      <c r="D17" s="79"/>
      <c r="E17" s="79"/>
      <c r="F17" s="79"/>
    </row>
    <row r="18" spans="1:6" s="2" customFormat="1" ht="138.6" customHeight="1" x14ac:dyDescent="0.2">
      <c r="A18" s="79" t="s">
        <v>1115</v>
      </c>
      <c r="B18" s="79"/>
      <c r="C18" s="79"/>
      <c r="D18" s="79"/>
      <c r="E18" s="79"/>
      <c r="F18" s="79"/>
    </row>
    <row r="19" spans="1:6" s="2" customFormat="1" ht="63.6" customHeight="1" x14ac:dyDescent="0.2">
      <c r="A19" s="79" t="s">
        <v>1116</v>
      </c>
      <c r="B19" s="79"/>
      <c r="C19" s="79"/>
      <c r="D19" s="79"/>
      <c r="E19" s="79"/>
      <c r="F19" s="79"/>
    </row>
    <row r="20" spans="1:6" s="2" customFormat="1" ht="15" customHeight="1" x14ac:dyDescent="0.2">
      <c r="A20" s="79"/>
      <c r="B20" s="79"/>
      <c r="C20" s="79"/>
      <c r="D20" s="79"/>
      <c r="E20" s="79"/>
      <c r="F20" s="79"/>
    </row>
    <row r="21" spans="1:6" s="2" customFormat="1" ht="18.600000000000001" customHeight="1" x14ac:dyDescent="0.2">
      <c r="A21" s="79" t="s">
        <v>3</v>
      </c>
      <c r="B21" s="79"/>
      <c r="C21" s="79"/>
      <c r="D21" s="79"/>
      <c r="E21" s="79"/>
      <c r="F21" s="79"/>
    </row>
    <row r="22" spans="1:6" s="2" customFormat="1" ht="15" customHeight="1" x14ac:dyDescent="0.2">
      <c r="A22" s="79"/>
      <c r="B22" s="79"/>
      <c r="C22" s="79"/>
      <c r="D22" s="79"/>
      <c r="E22" s="79"/>
      <c r="F22" s="79"/>
    </row>
    <row r="23" spans="1:6" s="2" customFormat="1" ht="15" customHeight="1" x14ac:dyDescent="0.2">
      <c r="A23" s="79" t="s">
        <v>198</v>
      </c>
      <c r="B23" s="79"/>
      <c r="C23" s="79"/>
      <c r="D23" s="79"/>
      <c r="E23" s="79"/>
      <c r="F23" s="79"/>
    </row>
    <row r="24" spans="1:6" s="2" customFormat="1" ht="15" customHeight="1" x14ac:dyDescent="0.2">
      <c r="A24" s="79" t="str">
        <f>"                                                    (  " &amp; INV_AUTH_NAME &amp; "  )"</f>
        <v xml:space="preserve">                                                    (    )</v>
      </c>
      <c r="B24" s="79"/>
      <c r="C24" s="79"/>
      <c r="D24" s="79"/>
      <c r="E24" s="79"/>
      <c r="F24" s="79"/>
    </row>
    <row r="25" spans="1:6" s="2" customFormat="1" ht="15" customHeight="1" x14ac:dyDescent="0.2">
      <c r="A25" s="79"/>
      <c r="B25" s="79"/>
      <c r="C25" s="79"/>
      <c r="D25" s="79"/>
      <c r="E25" s="79"/>
      <c r="F25" s="79"/>
    </row>
    <row r="26" spans="1:6" s="2" customFormat="1" ht="15" customHeight="1" x14ac:dyDescent="0.2">
      <c r="A26" s="79" t="str">
        <f>"ชื่อบุคคลที่ติดต่อได้:  " &amp; INV_CONTACT_NAME</f>
        <v xml:space="preserve">ชื่อบุคคลที่ติดต่อได้:  </v>
      </c>
      <c r="B26" s="79"/>
      <c r="C26" s="79"/>
      <c r="D26" s="79"/>
      <c r="E26" s="79"/>
      <c r="F26" s="79"/>
    </row>
    <row r="27" spans="1:6" s="2" customFormat="1" ht="15" customHeight="1" x14ac:dyDescent="0.2">
      <c r="A27" s="79" t="str">
        <f>"ฝ่าย/หน่วยงาน:        " &amp; INV_CONTACT_DEPT</f>
        <v xml:space="preserve">ฝ่าย/หน่วยงาน:        </v>
      </c>
      <c r="B27" s="79"/>
      <c r="C27" s="79"/>
      <c r="D27" s="79"/>
      <c r="E27" s="79"/>
      <c r="F27" s="79"/>
    </row>
    <row r="28" spans="1:6" s="2" customFormat="1" ht="15" customHeight="1" x14ac:dyDescent="0.2">
      <c r="A28" s="79" t="str">
        <f>"โทรศัพท์:                 " &amp; INV_CONTACT_TEL &amp; "                           โทรสาร:                  " &amp; INV_CONTACT_FAX</f>
        <v xml:space="preserve">โทรศัพท์:                                            โทรสาร:                  </v>
      </c>
      <c r="B28" s="79"/>
      <c r="C28" s="79"/>
      <c r="D28" s="79"/>
      <c r="E28" s="79"/>
      <c r="F28" s="79"/>
    </row>
    <row r="29" spans="1:6" s="2" customFormat="1" ht="15" customHeight="1" x14ac:dyDescent="0.2">
      <c r="A29" s="79" t="str">
        <f>"Email:                     " &amp; INV_CONTACT_EMAIL</f>
        <v xml:space="preserve">Email:                     </v>
      </c>
      <c r="B29" s="79"/>
      <c r="C29" s="79"/>
      <c r="D29" s="79"/>
      <c r="E29" s="79"/>
      <c r="F29" s="79"/>
    </row>
    <row r="30" spans="1:6" s="2" customFormat="1" ht="15" customHeight="1" x14ac:dyDescent="0.2">
      <c r="A30" s="79"/>
      <c r="B30" s="79"/>
      <c r="C30" s="79"/>
      <c r="D30" s="79"/>
      <c r="E30" s="79"/>
      <c r="F30" s="79"/>
    </row>
    <row r="31" spans="1:6" s="2" customFormat="1" ht="15" customHeight="1" x14ac:dyDescent="0.2">
      <c r="A31" s="88" t="s">
        <v>5</v>
      </c>
      <c r="B31" s="89"/>
      <c r="C31" s="89"/>
      <c r="D31" s="89"/>
      <c r="E31" s="89"/>
      <c r="F31" s="90"/>
    </row>
    <row r="32" spans="1:6" s="2" customFormat="1" ht="137.44999999999999" customHeight="1" x14ac:dyDescent="0.2">
      <c r="A32" s="80" t="str">
        <f>"          ข้าพเจ้า   " &amp; CUSTY_NAME &amp; "   
โบรกเกอร์หรือผู้เก็บรักษาหลักทรัพย์ของ " &amp; INV_NAME &amp; " 
" &amp; INV_NAME_EN &amp; "
ขอยืนยันว่า ณ วันที่  ........................             (ไม่เกินวันที่ 2 เมษายน พ.ศ. 2561)
" &amp; INV_NAME &amp; " เป็นเจ้าของกรรมสิทธิ์ Source Bonds ตามรุ่นและจำนวนที่ฝากไว้ในบัญชีหลักทรัพย์ตามที่ระบุไว้ข้างต้น โดยฝากไว้กับ ""บริษัท ศูนย์รับฝากหลักทรัพย์ (ประเทศไทย) จำกัด เพื่อผู้ฝาก"" ผ่านบัญชี " &amp; TSD_AC_NAME &amp; " เลขที่บัญชี " &amp; TSD_AC_NUM &amp; " BIC Code: " &amp; TSD_AC_BIC_CODE &amp; " และข้าพเจ้าได้รับทราบคำสั่งดังกล่าวทุกประการแล้ว และตกลงจะปฏิบัติตามคำสั่งดังกล่าวข้างต้นอย่างถูกต้องทุกประการ"</f>
        <v xml:space="preserve">          ข้าพเจ้า   [BIC AGENT NAME]   
โบรกเกอร์หรือผู้เก็บรักษาหลักทรัพย์ของ  
ขอยืนยันว่า ณ วันที่  ........................             (ไม่เกินวันที่ 2 เมษายน พ.ศ. 2561)
 เป็นเจ้าของกรรมสิทธิ์ Source Bonds ตามรุ่นและจำนวนที่ฝากไว้ในบัญชีหลักทรัพย์ตามที่ระบุไว้ข้างต้น โดยฝากไว้กับ "บริษัท ศูนย์รับฝากหลักทรัพย์ (ประเทศไทย) จำกัด เพื่อผู้ฝาก" ผ่านบัญชี  เลขที่บัญชี  BIC Code: [BICCODE] และข้าพเจ้าได้รับทราบคำสั่งดังกล่าวทุกประการแล้ว และตกลงจะปฏิบัติตามคำสั่งดังกล่าวข้างต้นอย่างถูกต้องทุกประการ</v>
      </c>
      <c r="B32" s="81"/>
      <c r="C32" s="81"/>
      <c r="D32" s="81"/>
      <c r="E32" s="81"/>
      <c r="F32" s="82"/>
    </row>
    <row r="33" spans="1:6" s="2" customFormat="1" ht="103.9" customHeight="1" x14ac:dyDescent="0.2">
      <c r="A33" s="80" t="str">
        <f>"          ทั้งนี้  "&amp;INV_NAME&amp; "(" &amp; INV_NAME_EN &amp; ")"&amp;"  
ที่อยู่   "&amp;INV_ADDR&amp;" 
เลขประจำตัวผู้เสียภาษีอากร 13 หลัก (ถ้ามี)  "&amp;INV_TAX_ID&amp;" ในฐานะเจ้าของกรรมสิทธิ์ Source Bonds ข้างต้น เป็นผู้ถือพันธบัตรประเภท  "&amp;INV_TAX_TYPE&amp;" ซึ่งธปท. ในฐานะนายทะเบียนพันธบัตรอาจหักภาษีเงินได้ ณ ที่จ่ายในอัตราร้อยละ  "&amp;WHT_SB_RATE_I*100&amp;" ของยอดเงินได้พึงประเมินประเภทดอกเบี้ยและ ในอัตราร้อยละ "&amp;WHT_SB_RATE_C*100&amp;" ของยอดเงินได้พึงประเมินประเภทผลประโยชน์จากการโอนพันธบัตร "</f>
        <v xml:space="preserve">          ทั้งนี้  ()  
ที่อยู่    
เลขประจำตัวผู้เสียภาษีอากร 13 หลัก (ถ้ามี)   ในฐานะเจ้าของกรรมสิทธิ์ Source Bonds ข้างต้น เป็นผู้ถือพันธบัตรประเภท  มูลนิธิ 2/ ซึ่งธปท. ในฐานะนายทะเบียนพันธบัตรอาจหักภาษีเงินได้ ณ ที่จ่ายในอัตราร้อยละ  15 ของยอดเงินได้พึงประเมินประเภทดอกเบี้ยและ ในอัตราร้อยละ 15 ของยอดเงินได้พึงประเมินประเภทผลประโยชน์จากการโอนพันธบัตร </v>
      </c>
      <c r="B33" s="81"/>
      <c r="C33" s="81"/>
      <c r="D33" s="81"/>
      <c r="E33" s="81"/>
      <c r="F33" s="82"/>
    </row>
    <row r="34" spans="1:6" s="2" customFormat="1" ht="15" customHeight="1" x14ac:dyDescent="0.2">
      <c r="A34" s="80"/>
      <c r="B34" s="81"/>
      <c r="C34" s="81"/>
      <c r="D34" s="81"/>
      <c r="E34" s="81"/>
      <c r="F34" s="82"/>
    </row>
    <row r="35" spans="1:6" s="2" customFormat="1" ht="15" customHeight="1" x14ac:dyDescent="0.2">
      <c r="A35" s="80" t="s">
        <v>4</v>
      </c>
      <c r="B35" s="81"/>
      <c r="C35" s="81"/>
      <c r="D35" s="81"/>
      <c r="E35" s="81"/>
      <c r="F35" s="82"/>
    </row>
    <row r="36" spans="1:6" s="2" customFormat="1" ht="15" customHeight="1" x14ac:dyDescent="0.2">
      <c r="A36" s="80" t="str">
        <f>"                                                           (    " &amp; CUSTY_AUTH_NAME &amp; "  )"</f>
        <v xml:space="preserve">                                                           (      )</v>
      </c>
      <c r="B36" s="81"/>
      <c r="C36" s="81"/>
      <c r="D36" s="81"/>
      <c r="E36" s="81"/>
      <c r="F36" s="82"/>
    </row>
    <row r="37" spans="1:6" s="2" customFormat="1" ht="15" customHeight="1" x14ac:dyDescent="0.2">
      <c r="A37" s="80"/>
      <c r="B37" s="81"/>
      <c r="C37" s="81"/>
      <c r="D37" s="81"/>
      <c r="E37" s="81"/>
      <c r="F37" s="82"/>
    </row>
    <row r="38" spans="1:6" s="2" customFormat="1" ht="15" customHeight="1" x14ac:dyDescent="0.2">
      <c r="A38" s="80" t="str">
        <f>"ชื่อบุคคลที่ติดต่อได้  " &amp; CUSTY_CONTACT_NAME</f>
        <v xml:space="preserve">ชื่อบุคคลที่ติดต่อได้  </v>
      </c>
      <c r="B38" s="81"/>
      <c r="C38" s="81"/>
      <c r="D38" s="81"/>
      <c r="E38" s="81"/>
      <c r="F38" s="82"/>
    </row>
    <row r="39" spans="1:6" s="2" customFormat="1" ht="15" customHeight="1" x14ac:dyDescent="0.2">
      <c r="A39" s="80" t="str">
        <f>"ฝ่าย/หน่วยงาน         " &amp; CUSTY_CONTACT_DEPT</f>
        <v xml:space="preserve">ฝ่าย/หน่วยงาน         </v>
      </c>
      <c r="B39" s="81"/>
      <c r="C39" s="81"/>
      <c r="D39" s="81"/>
      <c r="E39" s="81"/>
      <c r="F39" s="82"/>
    </row>
    <row r="40" spans="1:6" s="2" customFormat="1" ht="15" customHeight="1" x14ac:dyDescent="0.2">
      <c r="A40" s="80" t="str">
        <f>"โทรศัพท์                  " &amp; CUSTY_CONTACT_TEL &amp; "           โทรสาร                   " &amp; CUSTY_CONTACT_FAX</f>
        <v xml:space="preserve">โทรศัพท์                             โทรสาร                   </v>
      </c>
      <c r="B40" s="81"/>
      <c r="C40" s="81"/>
      <c r="D40" s="81"/>
      <c r="E40" s="81"/>
      <c r="F40" s="82"/>
    </row>
    <row r="41" spans="1:6" s="2" customFormat="1" ht="15" customHeight="1" x14ac:dyDescent="0.2">
      <c r="A41" s="80" t="str">
        <f>"EMAIL                    " &amp; CUSTY_CONTACT_EMAIL</f>
        <v xml:space="preserve">EMAIL                    </v>
      </c>
      <c r="B41" s="81"/>
      <c r="C41" s="81"/>
      <c r="D41" s="81"/>
      <c r="E41" s="81"/>
      <c r="F41" s="82"/>
    </row>
    <row r="42" spans="1:6" s="2" customFormat="1" ht="15" customHeight="1" x14ac:dyDescent="0.2">
      <c r="A42" s="80" t="s">
        <v>1118</v>
      </c>
      <c r="B42" s="81"/>
      <c r="C42" s="81"/>
      <c r="D42" s="81"/>
      <c r="E42" s="81"/>
      <c r="F42" s="82"/>
    </row>
    <row r="43" spans="1:6" s="2" customFormat="1" ht="15" customHeight="1" x14ac:dyDescent="0.2">
      <c r="A43" s="85"/>
      <c r="B43" s="86"/>
      <c r="C43" s="86"/>
      <c r="D43" s="86"/>
      <c r="E43" s="86"/>
      <c r="F43" s="87"/>
    </row>
    <row r="44" spans="1:6" s="2" customFormat="1" ht="15" customHeight="1" x14ac:dyDescent="0.2">
      <c r="A44" s="79"/>
      <c r="B44" s="79"/>
      <c r="C44" s="79"/>
      <c r="D44" s="79"/>
      <c r="E44" s="79"/>
      <c r="F44" s="79"/>
    </row>
    <row r="45" spans="1:6" s="2" customFormat="1" ht="285.60000000000002" customHeight="1" x14ac:dyDescent="0.2">
      <c r="A45" s="79" t="s">
        <v>1103</v>
      </c>
      <c r="B45" s="79"/>
      <c r="C45" s="79"/>
      <c r="D45" s="79"/>
      <c r="E45" s="79"/>
      <c r="F45" s="79"/>
    </row>
  </sheetData>
  <sheetProtection password="DB12" sheet="1" objects="1" scenarios="1" selectLockedCells="1"/>
  <mergeCells count="42">
    <mergeCell ref="A9:F9"/>
    <mergeCell ref="A3:F3"/>
    <mergeCell ref="A7:F7"/>
    <mergeCell ref="A8:F8"/>
    <mergeCell ref="A43:F43"/>
    <mergeCell ref="A23:F23"/>
    <mergeCell ref="A24:F24"/>
    <mergeCell ref="A25:F25"/>
    <mergeCell ref="A26:F26"/>
    <mergeCell ref="A19:F19"/>
    <mergeCell ref="A20:F20"/>
    <mergeCell ref="A31:F31"/>
    <mergeCell ref="A10:F10"/>
    <mergeCell ref="A11:F11"/>
    <mergeCell ref="A12:F12"/>
    <mergeCell ref="A13:F13"/>
    <mergeCell ref="A1:F1"/>
    <mergeCell ref="A2:F2"/>
    <mergeCell ref="A4:F4"/>
    <mergeCell ref="A5:F5"/>
    <mergeCell ref="A6:F6"/>
    <mergeCell ref="A17:F17"/>
    <mergeCell ref="A18:F18"/>
    <mergeCell ref="A21:F21"/>
    <mergeCell ref="A22:F22"/>
    <mergeCell ref="A27:F27"/>
    <mergeCell ref="A44:F44"/>
    <mergeCell ref="A45:F45"/>
    <mergeCell ref="A42:F42"/>
    <mergeCell ref="A33:F33"/>
    <mergeCell ref="A34:F34"/>
    <mergeCell ref="A35:F35"/>
    <mergeCell ref="A36:F36"/>
    <mergeCell ref="A38:F38"/>
    <mergeCell ref="A39:F39"/>
    <mergeCell ref="A40:F40"/>
    <mergeCell ref="A37:F37"/>
    <mergeCell ref="A28:F28"/>
    <mergeCell ref="A29:F29"/>
    <mergeCell ref="A30:F30"/>
    <mergeCell ref="A32:F32"/>
    <mergeCell ref="A41:F41"/>
  </mergeCells>
  <pageMargins left="0.78740157480314965" right="0.78740157480314965" top="0.74803149606299213" bottom="0.74803149606299213" header="0.31496062992125984" footer="0.31496062992125984"/>
  <pageSetup paperSize="9" scale="99" fitToHeight="100" orientation="portrait" horizontalDpi="200" verticalDpi="200" r:id="rId1"/>
  <headerFooter>
    <oddFooter>&amp;CInstruction Letter
&amp;P of &amp;N</oddFooter>
  </headerFooter>
  <rowBreaks count="1" manualBreakCount="1">
    <brk id="3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2" tint="-0.499984740745262"/>
  </sheetPr>
  <dimension ref="A1:F52"/>
  <sheetViews>
    <sheetView zoomScale="130" zoomScaleNormal="130" workbookViewId="0">
      <selection activeCell="A7" sqref="A7:F7"/>
    </sheetView>
  </sheetViews>
  <sheetFormatPr defaultColWidth="8.875" defaultRowHeight="12.75" x14ac:dyDescent="0.2"/>
  <cols>
    <col min="1" max="1" width="3" style="48" customWidth="1"/>
    <col min="2" max="2" width="22.5" style="49" customWidth="1"/>
    <col min="3" max="3" width="12.5" style="49" customWidth="1"/>
    <col min="4" max="4" width="22.625" style="49" customWidth="1"/>
    <col min="5" max="5" width="20.125" style="49" customWidth="1"/>
    <col min="6" max="6" width="2.25" style="49" customWidth="1"/>
    <col min="7" max="16384" width="8.875" style="49"/>
  </cols>
  <sheetData>
    <row r="1" spans="1:6" s="46" customFormat="1" ht="15" customHeight="1" x14ac:dyDescent="0.2">
      <c r="A1" s="91" t="s">
        <v>262</v>
      </c>
      <c r="B1" s="91"/>
      <c r="C1" s="91"/>
      <c r="D1" s="91"/>
      <c r="E1" s="91"/>
      <c r="F1" s="91"/>
    </row>
    <row r="2" spans="1:6" s="46" customFormat="1" ht="15" customHeight="1" x14ac:dyDescent="0.2">
      <c r="A2" s="92" t="str">
        <f>"Remark: " &amp;INV_REMARK</f>
        <v xml:space="preserve">Remark: </v>
      </c>
      <c r="B2" s="92"/>
      <c r="C2" s="92"/>
      <c r="D2" s="92"/>
      <c r="E2" s="92"/>
      <c r="F2" s="92"/>
    </row>
    <row r="3" spans="1:6" s="46" customFormat="1" ht="15" customHeight="1" x14ac:dyDescent="0.2">
      <c r="A3" s="93" t="s">
        <v>1119</v>
      </c>
      <c r="B3" s="93"/>
      <c r="C3" s="93"/>
      <c r="D3" s="93"/>
      <c r="E3" s="93"/>
      <c r="F3" s="93"/>
    </row>
    <row r="4" spans="1:6" s="46" customFormat="1" ht="15" customHeight="1" x14ac:dyDescent="0.2">
      <c r="A4" s="93" t="str">
        <f>"To:  " &amp; CUSTY_NAME &amp; ""</f>
        <v>To:  [BIC AGENT NAME]</v>
      </c>
      <c r="B4" s="93"/>
      <c r="C4" s="93"/>
      <c r="D4" s="93"/>
      <c r="E4" s="93"/>
      <c r="F4" s="93"/>
    </row>
    <row r="5" spans="1:6" s="46" customFormat="1" ht="15" customHeight="1" x14ac:dyDescent="0.2">
      <c r="A5" s="93" t="str">
        <f>"Tel:  " &amp; CUSTY_TEL &amp; "     Fax:   " &amp; CUSTY_FAX</f>
        <v xml:space="preserve">Tel:       Fax:   </v>
      </c>
      <c r="B5" s="93"/>
      <c r="C5" s="93"/>
      <c r="D5" s="93"/>
      <c r="E5" s="93"/>
      <c r="F5" s="93"/>
    </row>
    <row r="6" spans="1:6" s="46" customFormat="1" ht="15" customHeight="1" x14ac:dyDescent="0.2">
      <c r="A6" s="93" t="s">
        <v>263</v>
      </c>
      <c r="B6" s="93"/>
      <c r="C6" s="93"/>
      <c r="D6" s="93"/>
      <c r="E6" s="93"/>
      <c r="F6" s="93"/>
    </row>
    <row r="7" spans="1:6" s="46" customFormat="1" ht="15" customHeight="1" x14ac:dyDescent="0.2">
      <c r="A7" s="93" t="s">
        <v>1123</v>
      </c>
      <c r="B7" s="93"/>
      <c r="C7" s="93"/>
      <c r="D7" s="93"/>
      <c r="E7" s="93"/>
      <c r="F7" s="93"/>
    </row>
    <row r="8" spans="1:6" s="46" customFormat="1" ht="15" customHeight="1" x14ac:dyDescent="0.2">
      <c r="A8" s="93"/>
      <c r="B8" s="93"/>
      <c r="C8" s="93"/>
      <c r="D8" s="93"/>
      <c r="E8" s="93"/>
      <c r="F8" s="93"/>
    </row>
    <row r="9" spans="1:6" s="46" customFormat="1" ht="15" customHeight="1" x14ac:dyDescent="0.2">
      <c r="A9" s="93" t="str">
        <f>"          I/We,  " &amp; INV_NAME_EN</f>
        <v xml:space="preserve">          I/We,  </v>
      </c>
      <c r="B9" s="93"/>
      <c r="C9" s="93"/>
      <c r="D9" s="93"/>
      <c r="E9" s="93"/>
      <c r="F9" s="93"/>
    </row>
    <row r="10" spans="1:6" s="46" customFormat="1" ht="15" customHeight="1" x14ac:dyDescent="0.2">
      <c r="A10" s="93" t="str">
        <f>"have opened securities account no.   " &amp; INV_AC_NUM</f>
        <v xml:space="preserve">have opened securities account no.   </v>
      </c>
      <c r="B10" s="93"/>
      <c r="C10" s="93"/>
      <c r="D10" s="93"/>
      <c r="E10" s="93"/>
      <c r="F10" s="93"/>
    </row>
    <row r="11" spans="1:6" s="46" customFormat="1" ht="15" customHeight="1" x14ac:dyDescent="0.2">
      <c r="A11" s="93" t="str">
        <f>"with you under the account name of    " &amp; INV_AC_NAME</f>
        <v xml:space="preserve">with you under the account name of    </v>
      </c>
      <c r="B11" s="93"/>
      <c r="C11" s="93"/>
      <c r="D11" s="93"/>
      <c r="E11" s="93"/>
      <c r="F11" s="93"/>
    </row>
    <row r="12" spans="1:6" s="46" customFormat="1" ht="53.45" customHeight="1" x14ac:dyDescent="0.2">
      <c r="A12" s="93" t="s">
        <v>264</v>
      </c>
      <c r="B12" s="93"/>
      <c r="C12" s="93"/>
      <c r="D12" s="93"/>
      <c r="E12" s="93"/>
      <c r="F12" s="93"/>
    </row>
    <row r="13" spans="1:6" s="46" customFormat="1" ht="32.450000000000003" customHeight="1" x14ac:dyDescent="0.2">
      <c r="A13" s="93" t="s">
        <v>265</v>
      </c>
      <c r="B13" s="93"/>
      <c r="C13" s="93"/>
      <c r="D13" s="93"/>
      <c r="E13" s="93"/>
      <c r="F13" s="93"/>
    </row>
    <row r="14" spans="1:6" s="46" customFormat="1" ht="29.45" customHeight="1" x14ac:dyDescent="0.2">
      <c r="A14" s="67" t="str">
        <f>IF(SB_UNIT_1&gt;0, "þ", "o")</f>
        <v>þ</v>
      </c>
      <c r="B14" s="50" t="s">
        <v>266</v>
      </c>
      <c r="C14" s="51">
        <f>SB_UNIT_1</f>
        <v>1</v>
      </c>
      <c r="D14" s="50" t="s">
        <v>269</v>
      </c>
      <c r="E14" s="52">
        <f>SB_UNIT_1*1000</f>
        <v>1000</v>
      </c>
    </row>
    <row r="15" spans="1:6" s="46" customFormat="1" ht="29.45" customHeight="1" x14ac:dyDescent="0.2">
      <c r="A15" s="67" t="str">
        <f>IF(SB_UNIT_2&gt;0, "þ", "o")</f>
        <v>o</v>
      </c>
      <c r="B15" s="50" t="s">
        <v>267</v>
      </c>
      <c r="C15" s="51">
        <f>SB_UNIT_2</f>
        <v>0</v>
      </c>
      <c r="D15" s="50" t="s">
        <v>269</v>
      </c>
      <c r="E15" s="52">
        <f>SB_UNIT_2*1000</f>
        <v>0</v>
      </c>
    </row>
    <row r="16" spans="1:6" s="46" customFormat="1" ht="29.45" customHeight="1" x14ac:dyDescent="0.2">
      <c r="A16" s="67" t="str">
        <f>IF(SB_UNIT_3&gt;0, "þ", "o")</f>
        <v>o</v>
      </c>
      <c r="B16" s="50" t="s">
        <v>268</v>
      </c>
      <c r="C16" s="51">
        <f>SB_UNIT_3</f>
        <v>0</v>
      </c>
      <c r="D16" s="50" t="s">
        <v>269</v>
      </c>
      <c r="E16" s="52">
        <f>SB_UNIT_3*1000</f>
        <v>0</v>
      </c>
    </row>
    <row r="17" spans="1:6" s="46" customFormat="1" ht="46.9" customHeight="1" x14ac:dyDescent="0.2">
      <c r="A17" s="93" t="s">
        <v>270</v>
      </c>
      <c r="B17" s="93"/>
      <c r="C17" s="93"/>
      <c r="D17" s="93"/>
      <c r="E17" s="93"/>
      <c r="F17" s="93"/>
    </row>
    <row r="18" spans="1:6" s="46" customFormat="1" ht="117.6" customHeight="1" x14ac:dyDescent="0.2">
      <c r="A18" s="93" t="s">
        <v>272</v>
      </c>
      <c r="B18" s="93"/>
      <c r="C18" s="93"/>
      <c r="D18" s="93"/>
      <c r="E18" s="93"/>
      <c r="F18" s="93"/>
    </row>
    <row r="19" spans="1:6" s="46" customFormat="1" ht="48" customHeight="1" x14ac:dyDescent="0.2">
      <c r="A19" s="93" t="s">
        <v>271</v>
      </c>
      <c r="B19" s="93"/>
      <c r="C19" s="93"/>
      <c r="D19" s="93"/>
      <c r="E19" s="93"/>
      <c r="F19" s="93"/>
    </row>
    <row r="20" spans="1:6" s="46" customFormat="1" ht="15" customHeight="1" x14ac:dyDescent="0.2">
      <c r="A20" s="93"/>
      <c r="B20" s="93"/>
      <c r="C20" s="93"/>
      <c r="D20" s="93"/>
      <c r="E20" s="93"/>
      <c r="F20" s="93"/>
    </row>
    <row r="21" spans="1:6" s="46" customFormat="1" ht="18.600000000000001" customHeight="1" x14ac:dyDescent="0.2">
      <c r="A21" s="93" t="s">
        <v>273</v>
      </c>
      <c r="B21" s="93"/>
      <c r="C21" s="93"/>
      <c r="D21" s="93"/>
      <c r="E21" s="93"/>
      <c r="F21" s="93"/>
    </row>
    <row r="22" spans="1:6" s="46" customFormat="1" ht="15" customHeight="1" x14ac:dyDescent="0.2">
      <c r="A22" s="93"/>
      <c r="B22" s="93"/>
      <c r="C22" s="93"/>
      <c r="D22" s="93"/>
      <c r="E22" s="93"/>
      <c r="F22" s="93"/>
    </row>
    <row r="23" spans="1:6" s="46" customFormat="1" ht="15" customHeight="1" x14ac:dyDescent="0.2">
      <c r="A23" s="93" t="s">
        <v>274</v>
      </c>
      <c r="B23" s="93"/>
      <c r="C23" s="93"/>
      <c r="D23" s="93"/>
      <c r="E23" s="93"/>
      <c r="F23" s="93"/>
    </row>
    <row r="24" spans="1:6" s="46" customFormat="1" ht="15" customHeight="1" x14ac:dyDescent="0.2">
      <c r="A24" s="93" t="str">
        <f>"                                                    (  " &amp; INV_AUTH_NAME &amp; "  )"</f>
        <v xml:space="preserve">                                                    (    )</v>
      </c>
      <c r="B24" s="93"/>
      <c r="C24" s="93"/>
      <c r="D24" s="93"/>
      <c r="E24" s="93"/>
      <c r="F24" s="93"/>
    </row>
    <row r="25" spans="1:6" s="46" customFormat="1" ht="15" customHeight="1" x14ac:dyDescent="0.2">
      <c r="A25" s="93"/>
      <c r="B25" s="93"/>
      <c r="C25" s="93"/>
      <c r="D25" s="93"/>
      <c r="E25" s="93"/>
      <c r="F25" s="93"/>
    </row>
    <row r="26" spans="1:6" s="46" customFormat="1" ht="15" customHeight="1" x14ac:dyDescent="0.2">
      <c r="A26" s="93" t="str">
        <f>"Contact person:                    " &amp; INV_CONTACT_NAME</f>
        <v xml:space="preserve">Contact person:                    </v>
      </c>
      <c r="B26" s="93"/>
      <c r="C26" s="93"/>
      <c r="D26" s="93"/>
      <c r="E26" s="93"/>
      <c r="F26" s="93"/>
    </row>
    <row r="27" spans="1:6" s="46" customFormat="1" ht="15" customHeight="1" x14ac:dyDescent="0.2">
      <c r="A27" s="93" t="str">
        <f>"Department/Organisation:     " &amp; INV_CONTACT_DEPT</f>
        <v xml:space="preserve">Department/Organisation:     </v>
      </c>
      <c r="B27" s="93"/>
      <c r="C27" s="93"/>
      <c r="D27" s="93"/>
      <c r="E27" s="93"/>
      <c r="F27" s="93"/>
    </row>
    <row r="28" spans="1:6" s="46" customFormat="1" ht="15" customHeight="1" x14ac:dyDescent="0.2">
      <c r="A28" s="93" t="str">
        <f>"Tel:                 " &amp; INV_CONTACT_TEL &amp; "                           Fax:                  " &amp; INV_CONTACT_FAX</f>
        <v xml:space="preserve">Tel:                                            Fax:                  </v>
      </c>
      <c r="B28" s="93"/>
      <c r="C28" s="93"/>
      <c r="D28" s="93"/>
      <c r="E28" s="93"/>
      <c r="F28" s="93"/>
    </row>
    <row r="29" spans="1:6" s="46" customFormat="1" ht="15" customHeight="1" x14ac:dyDescent="0.2">
      <c r="A29" s="93" t="str">
        <f>"Email:                     " &amp; INV_CONTACT_EMAIL</f>
        <v xml:space="preserve">Email:                     </v>
      </c>
      <c r="B29" s="93"/>
      <c r="C29" s="93"/>
      <c r="D29" s="93"/>
      <c r="E29" s="93"/>
      <c r="F29" s="93"/>
    </row>
    <row r="30" spans="1:6" s="46" customFormat="1" ht="15" customHeight="1" x14ac:dyDescent="0.2">
      <c r="A30" s="93"/>
      <c r="B30" s="93"/>
      <c r="C30" s="93"/>
      <c r="D30" s="93"/>
      <c r="E30" s="93"/>
      <c r="F30" s="93"/>
    </row>
    <row r="31" spans="1:6" s="46" customFormat="1" ht="15" customHeight="1" x14ac:dyDescent="0.2">
      <c r="A31" s="97" t="s">
        <v>275</v>
      </c>
      <c r="B31" s="98"/>
      <c r="C31" s="98"/>
      <c r="D31" s="98"/>
      <c r="E31" s="98"/>
      <c r="F31" s="99"/>
    </row>
    <row r="32" spans="1:6" s="46" customFormat="1" ht="114" customHeight="1" x14ac:dyDescent="0.2">
      <c r="A32" s="94" t="str">
        <f>"          We,    " &amp; CUSTY_NAME &amp; "   
as Broker/Custodian of  "  &amp;  INV_NAME_EN &amp; ",
confirm that, as of   ........................       (NOT later than 2 April 2018)
" &amp; INV_NAME_EN &amp; " is the owner of the series of the Source Bonds in the amount as specified above which have been deposited with ""Thailand Securities Depository Company Limited for Depositors"" through the account""  " &amp; TSD_AC_NAME &amp; ", account number " &amp; TSD_AC_NUM &amp; ", BIC Code: " &amp; TSD_AC_BIC_CODE &amp; " and we hereby acknowledge the above instructions and agree to comply with such instructions in all respects."</f>
        <v xml:space="preserve">          We,    [BIC AGENT NAME]   
as Broker/Custodian of  ,
confirm that, as of   ........................       (NOT later than 2 April 2018)
 is the owner of the series of the Source Bonds in the amount as specified above which have been deposited with "Thailand Securities Depository Company Limited for Depositors" through the account"  , account number , BIC Code: [BICCODE] and we hereby acknowledge the above instructions and agree to comply with such instructions in all respects.</v>
      </c>
      <c r="B32" s="95"/>
      <c r="C32" s="95"/>
      <c r="D32" s="95"/>
      <c r="E32" s="95"/>
      <c r="F32" s="96"/>
    </row>
    <row r="33" spans="1:6" s="46" customFormat="1" ht="93" customHeight="1" x14ac:dyDescent="0.2">
      <c r="A33" s="94" t="str">
        <f>"          " &amp; INV_NAME_EN &amp;" ,
 as the owner of the Source Bonds specified above, holds     "&amp;INV_DOMICILE &amp; "    nationality, 
resides/has a registered office at  " &amp; INV_ADDR&amp;" 
and carries tax identification no. (if any)  "&amp;INV_TAX_ID&amp;". The Bondholder is classified as    "&amp;INV_TAX_TYPE&amp;" , payment to whom may be subject to the withholding tax deducted by the Bank of Thailand at the rate of    "&amp;WHT_SB_RATE_I*100&amp;" percent of the interest income and   "&amp;WHT_SB_RATE_C*100&amp;" percent of the capital gain income."</f>
        <v xml:space="preserve">           ,
 as the owner of the Source Bonds specified above, holds     THAILAND    nationality, 
resides/has a registered office at   
and carries tax identification no. (if any)  . The Bondholder is classified as    มูลนิธิ 2/ , payment to whom may be subject to the withholding tax deducted by the Bank of Thailand at the rate of    15 percent of the interest income and   15 percent of the capital gain income.</v>
      </c>
      <c r="B33" s="95"/>
      <c r="C33" s="95"/>
      <c r="D33" s="95"/>
      <c r="E33" s="95"/>
      <c r="F33" s="96"/>
    </row>
    <row r="34" spans="1:6" s="46" customFormat="1" ht="15" customHeight="1" x14ac:dyDescent="0.2">
      <c r="A34" s="94"/>
      <c r="B34" s="95"/>
      <c r="C34" s="95"/>
      <c r="D34" s="95"/>
      <c r="E34" s="95"/>
      <c r="F34" s="96"/>
    </row>
    <row r="35" spans="1:6" s="46" customFormat="1" ht="15" customHeight="1" x14ac:dyDescent="0.2">
      <c r="A35" s="94" t="s">
        <v>276</v>
      </c>
      <c r="B35" s="95"/>
      <c r="C35" s="95"/>
      <c r="D35" s="95"/>
      <c r="E35" s="95"/>
      <c r="F35" s="96"/>
    </row>
    <row r="36" spans="1:6" s="46" customFormat="1" ht="15" customHeight="1" x14ac:dyDescent="0.2">
      <c r="A36" s="94" t="str">
        <f>"                                                           (    " &amp; CUSTY_AUTH_NAME &amp; "  )"</f>
        <v xml:space="preserve">                                                           (      )</v>
      </c>
      <c r="B36" s="95"/>
      <c r="C36" s="95"/>
      <c r="D36" s="95"/>
      <c r="E36" s="95"/>
      <c r="F36" s="96"/>
    </row>
    <row r="37" spans="1:6" s="46" customFormat="1" ht="15" customHeight="1" x14ac:dyDescent="0.2">
      <c r="A37" s="94" t="s">
        <v>1120</v>
      </c>
      <c r="B37" s="95"/>
      <c r="C37" s="95"/>
      <c r="D37" s="95"/>
      <c r="E37" s="95"/>
      <c r="F37" s="96"/>
    </row>
    <row r="38" spans="1:6" s="46" customFormat="1" ht="15" customHeight="1" x14ac:dyDescent="0.2">
      <c r="A38" s="94"/>
      <c r="B38" s="95"/>
      <c r="C38" s="95"/>
      <c r="D38" s="95"/>
      <c r="E38" s="95"/>
      <c r="F38" s="96"/>
    </row>
    <row r="39" spans="1:6" s="46" customFormat="1" ht="15" customHeight="1" x14ac:dyDescent="0.2">
      <c r="A39" s="94" t="str">
        <f>"Contact person:                     " &amp; CUSTY_CONTACT_NAME</f>
        <v xml:space="preserve">Contact person:                     </v>
      </c>
      <c r="B39" s="95"/>
      <c r="C39" s="95"/>
      <c r="D39" s="95"/>
      <c r="E39" s="95"/>
      <c r="F39" s="96"/>
    </row>
    <row r="40" spans="1:6" s="46" customFormat="1" ht="15" customHeight="1" x14ac:dyDescent="0.2">
      <c r="A40" s="94" t="str">
        <f>"Department/Organisation:      " &amp; CUSTY_CONTACT_DEPT</f>
        <v xml:space="preserve">Department/Organisation:      </v>
      </c>
      <c r="B40" s="95"/>
      <c r="C40" s="95"/>
      <c r="D40" s="95"/>
      <c r="E40" s="95"/>
      <c r="F40" s="96"/>
    </row>
    <row r="41" spans="1:6" s="46" customFormat="1" ht="15" customHeight="1" x14ac:dyDescent="0.2">
      <c r="A41" s="94" t="str">
        <f>"Tel:                  " &amp; CUSTY_CONTACT_TEL &amp; "           Fax:                   " &amp; CUSTY_CONTACT_FAX</f>
        <v xml:space="preserve">Tel:                             Fax:                   </v>
      </c>
      <c r="B41" s="95"/>
      <c r="C41" s="95"/>
      <c r="D41" s="95"/>
      <c r="E41" s="95"/>
      <c r="F41" s="96"/>
    </row>
    <row r="42" spans="1:6" s="46" customFormat="1" ht="15" customHeight="1" x14ac:dyDescent="0.2">
      <c r="A42" s="94" t="str">
        <f>"EMAIL:            " &amp; CUSTY_CONTACT_EMAIL</f>
        <v xml:space="preserve">EMAIL:            </v>
      </c>
      <c r="B42" s="95"/>
      <c r="C42" s="95"/>
      <c r="D42" s="95"/>
      <c r="E42" s="95"/>
      <c r="F42" s="96"/>
    </row>
    <row r="43" spans="1:6" s="46" customFormat="1" ht="15" customHeight="1" x14ac:dyDescent="0.2">
      <c r="A43" s="100"/>
      <c r="B43" s="101"/>
      <c r="C43" s="101"/>
      <c r="D43" s="101"/>
      <c r="E43" s="101"/>
      <c r="F43" s="102"/>
    </row>
    <row r="44" spans="1:6" s="46" customFormat="1" ht="15" customHeight="1" x14ac:dyDescent="0.2">
      <c r="A44" s="93"/>
      <c r="B44" s="93"/>
      <c r="C44" s="93"/>
      <c r="D44" s="93"/>
      <c r="E44" s="93"/>
      <c r="F44" s="93"/>
    </row>
    <row r="45" spans="1:6" s="46" customFormat="1" ht="15" customHeight="1" x14ac:dyDescent="0.2">
      <c r="A45" s="93" t="s">
        <v>277</v>
      </c>
      <c r="B45" s="93"/>
      <c r="C45" s="93"/>
      <c r="D45" s="93"/>
      <c r="E45" s="93"/>
      <c r="F45" s="93"/>
    </row>
    <row r="46" spans="1:6" s="46" customFormat="1" ht="34.9" customHeight="1" x14ac:dyDescent="0.2">
      <c r="A46" s="93" t="s">
        <v>278</v>
      </c>
      <c r="B46" s="93"/>
      <c r="C46" s="93"/>
      <c r="D46" s="93"/>
      <c r="E46" s="93"/>
      <c r="F46" s="93"/>
    </row>
    <row r="47" spans="1:6" s="46" customFormat="1" x14ac:dyDescent="0.2">
      <c r="A47" s="93" t="s">
        <v>279</v>
      </c>
      <c r="B47" s="93"/>
      <c r="C47" s="93"/>
      <c r="D47" s="93"/>
      <c r="E47" s="93"/>
      <c r="F47" s="93"/>
    </row>
    <row r="48" spans="1:6" s="46" customFormat="1" ht="34.9" customHeight="1" x14ac:dyDescent="0.2">
      <c r="A48" s="93" t="s">
        <v>280</v>
      </c>
      <c r="B48" s="93"/>
      <c r="C48" s="93"/>
      <c r="D48" s="93"/>
      <c r="E48" s="93"/>
      <c r="F48" s="93"/>
    </row>
    <row r="49" spans="1:6" s="46" customFormat="1" ht="51.6" customHeight="1" x14ac:dyDescent="0.2">
      <c r="A49" s="93" t="s">
        <v>281</v>
      </c>
      <c r="B49" s="93"/>
      <c r="C49" s="93"/>
      <c r="D49" s="93"/>
      <c r="E49" s="93"/>
      <c r="F49" s="93"/>
    </row>
    <row r="50" spans="1:6" s="46" customFormat="1" ht="21.6" customHeight="1" x14ac:dyDescent="0.2">
      <c r="A50" s="93" t="s">
        <v>1107</v>
      </c>
      <c r="B50" s="93"/>
      <c r="C50" s="93"/>
      <c r="D50" s="93"/>
      <c r="E50" s="93"/>
      <c r="F50" s="93"/>
    </row>
    <row r="51" spans="1:6" s="46" customFormat="1" ht="34.9" customHeight="1" x14ac:dyDescent="0.2">
      <c r="A51" s="93" t="s">
        <v>282</v>
      </c>
      <c r="B51" s="93"/>
      <c r="C51" s="93"/>
      <c r="D51" s="93"/>
      <c r="E51" s="93"/>
      <c r="F51" s="93"/>
    </row>
    <row r="52" spans="1:6" s="46" customFormat="1" ht="34.9" customHeight="1" x14ac:dyDescent="0.2">
      <c r="A52" s="93" t="s">
        <v>283</v>
      </c>
      <c r="B52" s="93"/>
      <c r="C52" s="93"/>
      <c r="D52" s="93"/>
      <c r="E52" s="93"/>
      <c r="F52" s="93"/>
    </row>
  </sheetData>
  <sheetProtection password="DB12" sheet="1" objects="1" scenarios="1" selectLockedCells="1"/>
  <mergeCells count="49">
    <mergeCell ref="A51:F51"/>
    <mergeCell ref="A52:F52"/>
    <mergeCell ref="A11:F11"/>
    <mergeCell ref="A38:F38"/>
    <mergeCell ref="A45:F45"/>
    <mergeCell ref="A46:F46"/>
    <mergeCell ref="A47:F47"/>
    <mergeCell ref="A48:F48"/>
    <mergeCell ref="A49:F49"/>
    <mergeCell ref="A50:F50"/>
    <mergeCell ref="A40:F40"/>
    <mergeCell ref="A41:F41"/>
    <mergeCell ref="A42:F42"/>
    <mergeCell ref="A43:F43"/>
    <mergeCell ref="A44:F44"/>
    <mergeCell ref="A33:F33"/>
    <mergeCell ref="A34:F34"/>
    <mergeCell ref="A35:F35"/>
    <mergeCell ref="A36:F36"/>
    <mergeCell ref="A37:F37"/>
    <mergeCell ref="A39:F39"/>
    <mergeCell ref="A32:F32"/>
    <mergeCell ref="A22:F22"/>
    <mergeCell ref="A23:F23"/>
    <mergeCell ref="A24:F24"/>
    <mergeCell ref="A25:F25"/>
    <mergeCell ref="A26:F26"/>
    <mergeCell ref="A27:F27"/>
    <mergeCell ref="A28:F28"/>
    <mergeCell ref="A29:F29"/>
    <mergeCell ref="A30:F30"/>
    <mergeCell ref="A31:F31"/>
    <mergeCell ref="A21:F21"/>
    <mergeCell ref="A6:F6"/>
    <mergeCell ref="A7:F7"/>
    <mergeCell ref="A8:F8"/>
    <mergeCell ref="A9:F9"/>
    <mergeCell ref="A10:F10"/>
    <mergeCell ref="A12:F12"/>
    <mergeCell ref="A13:F13"/>
    <mergeCell ref="A17:F17"/>
    <mergeCell ref="A18:F18"/>
    <mergeCell ref="A19:F19"/>
    <mergeCell ref="A20:F20"/>
    <mergeCell ref="A1:F1"/>
    <mergeCell ref="A2:F2"/>
    <mergeCell ref="A3:F3"/>
    <mergeCell ref="A4:F4"/>
    <mergeCell ref="A5:F5"/>
  </mergeCells>
  <pageMargins left="0.78740157480314965" right="0.78740157480314965" top="0.74803149606299213" bottom="0.74803149606299213" header="0.31496062992125984" footer="0.31496062992125984"/>
  <pageSetup paperSize="9" fitToHeight="100" orientation="portrait" r:id="rId1"/>
  <headerFooter>
    <oddHeader>&amp;CHello_x000D_ANZ Bank (Thai) Public Company Limited</oddHeader>
    <oddFooter>&amp;CInstruction Letter
&amp;P of &amp;N</oddFooter>
  </headerFooter>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2" tint="-0.499984740745262"/>
  </sheetPr>
  <dimension ref="A1:B25"/>
  <sheetViews>
    <sheetView topLeftCell="A5" zoomScale="130" zoomScaleNormal="130" workbookViewId="0">
      <selection activeCell="A9" sqref="A9:B9"/>
    </sheetView>
  </sheetViews>
  <sheetFormatPr defaultColWidth="8.875" defaultRowHeight="18.75" x14ac:dyDescent="0.45"/>
  <cols>
    <col min="1" max="1" width="3.75" style="3" customWidth="1"/>
    <col min="2" max="2" width="76.875" style="1" customWidth="1"/>
    <col min="3" max="16384" width="8.875" style="1"/>
  </cols>
  <sheetData>
    <row r="1" spans="1:2" x14ac:dyDescent="0.45">
      <c r="A1" s="104" t="s">
        <v>33</v>
      </c>
      <c r="B1" s="104"/>
    </row>
    <row r="2" spans="1:2" x14ac:dyDescent="0.45">
      <c r="A2" s="104" t="s">
        <v>34</v>
      </c>
      <c r="B2" s="104"/>
    </row>
    <row r="3" spans="1:2" ht="14.45" customHeight="1" x14ac:dyDescent="0.45">
      <c r="A3" s="105" t="str">
        <f>"Remark: " &amp;INV_REMARK</f>
        <v xml:space="preserve">Remark: </v>
      </c>
      <c r="B3" s="105"/>
    </row>
    <row r="4" spans="1:2" ht="23.45" customHeight="1" x14ac:dyDescent="0.45">
      <c r="A4" s="103" t="s">
        <v>1122</v>
      </c>
      <c r="B4" s="103"/>
    </row>
    <row r="5" spans="1:2" x14ac:dyDescent="0.45">
      <c r="A5" s="103" t="s">
        <v>1104</v>
      </c>
      <c r="B5" s="103"/>
    </row>
    <row r="6" spans="1:2" x14ac:dyDescent="0.45">
      <c r="A6" s="103" t="s">
        <v>1105</v>
      </c>
      <c r="B6" s="103"/>
    </row>
    <row r="7" spans="1:2" x14ac:dyDescent="0.45">
      <c r="A7" s="103" t="str">
        <f>"          ตามที่ข้าพเจ้า   " &amp; INV_NAME &amp; " (" &amp; INV_NAME_EN &amp; ")"</f>
        <v xml:space="preserve">          ตามที่ข้าพเจ้า    ()</v>
      </c>
      <c r="B7" s="103"/>
    </row>
    <row r="8" spans="1:2" ht="60" customHeight="1" x14ac:dyDescent="0.45">
      <c r="A8" s="103" t="s">
        <v>1133</v>
      </c>
      <c r="B8" s="103"/>
    </row>
    <row r="9" spans="1:2" ht="58.9" customHeight="1" x14ac:dyDescent="0.45">
      <c r="A9" s="103" t="s">
        <v>1131</v>
      </c>
      <c r="B9" s="103"/>
    </row>
    <row r="10" spans="1:2" ht="47.45" customHeight="1" x14ac:dyDescent="0.45">
      <c r="A10" s="28" t="str">
        <f>IF(AC_CHK_SAME="YES",  "þ", "o")</f>
        <v>þ</v>
      </c>
      <c r="B10" s="29" t="s">
        <v>1108</v>
      </c>
    </row>
    <row r="11" spans="1:2" ht="11.45" customHeight="1" x14ac:dyDescent="0.45">
      <c r="A11" s="79" t="s">
        <v>47</v>
      </c>
      <c r="B11" s="79"/>
    </row>
    <row r="12" spans="1:2" ht="37.5" x14ac:dyDescent="0.45">
      <c r="A12" s="28" t="str">
        <f>IF(AC_CHK_SAME&lt;&gt;"YES",   "þ", "o" )</f>
        <v>o</v>
      </c>
      <c r="B12" s="29" t="str">
        <f>"ฝากไว้กับ ""บริษัท ศูนย์รับฝากหลักทรัพย์ (ประเทศไทย) จำกัด เพื่อผู้ฝาก"" 
ผ่านบัญชี    " &amp; TSD_DB_AC_NAME</f>
        <v xml:space="preserve">ฝากไว้กับ "บริษัท ศูนย์รับฝากหลักทรัพย์ (ประเทศไทย) จำกัด เพื่อผู้ฝาก" 
ผ่านบัญชี    </v>
      </c>
    </row>
    <row r="13" spans="1:2" ht="37.9" customHeight="1" x14ac:dyDescent="0.45">
      <c r="A13" s="103" t="str">
        <f>"          เลขที่บัญชี    " &amp; TSD_DB_AC_NUM &amp; "     BIC Code    " &amp; IF(AC_CHK_SAME="YES","",TSD_DB_AC_BIC_CODE) &amp; "    ตามข้อบังคับตลาดหลักทรัพย์แห่งประเทศไทย 
          เพื่อเข้าบัญชีซื้อขายหลักทรัพย์ ชื่อ   " &amp; INV_DB_AC_NAME &amp; "    เลขที่  " &amp; INV_DB_AC_NUM</f>
        <v xml:space="preserve">          เลขที่บัญชี         BIC Code        ตามข้อบังคับตลาดหลักทรัพย์แห่งประเทศไทย 
          เพื่อเข้าบัญชีซื้อขายหลักทรัพย์ ชื่อ       เลขที่  </v>
      </c>
      <c r="B13" s="103"/>
    </row>
    <row r="14" spans="1:2" ht="21" customHeight="1" x14ac:dyDescent="0.45">
      <c r="A14" s="103" t="s">
        <v>1132</v>
      </c>
      <c r="B14" s="103"/>
    </row>
    <row r="15" spans="1:2" ht="77.45" customHeight="1" x14ac:dyDescent="0.45">
      <c r="A15" s="103" t="s">
        <v>1113</v>
      </c>
      <c r="B15" s="103"/>
    </row>
    <row r="16" spans="1:2" ht="26.45" customHeight="1" x14ac:dyDescent="0.45">
      <c r="A16" s="103" t="str">
        <f>"          บัญชีเงินฝากของข้าพเจ้าที่เปิดไว้ที่ธนาคาร    " &amp; CASH_AC_BANK</f>
        <v xml:space="preserve">          บัญชีเงินฝากของข้าพเจ้าที่เปิดไว้ที่ธนาคาร    BANK OF THAILAND</v>
      </c>
      <c r="B16" s="103"/>
    </row>
    <row r="17" spans="1:2" x14ac:dyDescent="0.45">
      <c r="A17" s="103" t="str">
        <f>"ชื่อบัญชี (ภาษาอังกฤษ)    " &amp; CASH_AC_NAME &amp; "     เลขที่บัญชี   " &amp; CASH_AC_NUM</f>
        <v xml:space="preserve">ชื่อบัญชี (ภาษาอังกฤษ)         เลขที่บัญชี   </v>
      </c>
      <c r="B17" s="103"/>
    </row>
    <row r="18" spans="1:2" x14ac:dyDescent="0.45">
      <c r="A18" s="103" t="s">
        <v>48</v>
      </c>
      <c r="B18" s="103"/>
    </row>
    <row r="19" spans="1:2" ht="26.45" customHeight="1" x14ac:dyDescent="0.45">
      <c r="A19" s="103" t="str">
        <f>"ลงชื่อผู้มีอำนาจลงนาม  ……………………………………………………………..  (  " &amp; INV_AUTH_NAME &amp; "  )"</f>
        <v>ลงชื่อผู้มีอำนาจลงนาม  ……………………………………………………………..  (    )</v>
      </c>
      <c r="B19" s="103"/>
    </row>
    <row r="20" spans="1:2" ht="4.1500000000000004" customHeight="1" x14ac:dyDescent="0.45">
      <c r="A20" s="79"/>
      <c r="B20" s="79"/>
    </row>
    <row r="21" spans="1:2" x14ac:dyDescent="0.45">
      <c r="A21" s="79" t="str">
        <f>"ชื่อบุคคลที่ติดต่อได้  " &amp; INV_CONTACT_NAME &amp; "            ฝ่าย/หน่วยงาน        " &amp; INV_CONTACT_DEPT</f>
        <v xml:space="preserve">ชื่อบุคคลที่ติดต่อได้              ฝ่าย/หน่วยงาน        </v>
      </c>
      <c r="B21" s="79"/>
    </row>
    <row r="22" spans="1:2" x14ac:dyDescent="0.45">
      <c r="A22" s="79" t="str">
        <f>"โทรศัพท์                 " &amp; INV_CONTACT_TEL &amp; "              โทรสาร                  " &amp; INV_CONTACT_FAX</f>
        <v xml:space="preserve">โทรศัพท์                               โทรสาร                  </v>
      </c>
      <c r="B22" s="79"/>
    </row>
    <row r="23" spans="1:2" ht="126" customHeight="1" x14ac:dyDescent="0.45">
      <c r="A23" s="106" t="s">
        <v>1112</v>
      </c>
      <c r="B23" s="106"/>
    </row>
    <row r="24" spans="1:2" x14ac:dyDescent="0.45">
      <c r="A24" s="32"/>
      <c r="B24" s="32"/>
    </row>
    <row r="25" spans="1:2" x14ac:dyDescent="0.45">
      <c r="A25" s="32"/>
      <c r="B25" s="32"/>
    </row>
  </sheetData>
  <sheetProtection password="DB12" sheet="1" objects="1" scenarios="1" selectLockedCells="1"/>
  <mergeCells count="21">
    <mergeCell ref="A23:B23"/>
    <mergeCell ref="A13:B13"/>
    <mergeCell ref="A14:B14"/>
    <mergeCell ref="A15:B15"/>
    <mergeCell ref="A16:B16"/>
    <mergeCell ref="A17:B17"/>
    <mergeCell ref="A19:B19"/>
    <mergeCell ref="A20:B20"/>
    <mergeCell ref="A21:B21"/>
    <mergeCell ref="A22:B22"/>
    <mergeCell ref="A18:B18"/>
    <mergeCell ref="A7:B7"/>
    <mergeCell ref="A8:B8"/>
    <mergeCell ref="A9:B9"/>
    <mergeCell ref="A11:B11"/>
    <mergeCell ref="A1:B1"/>
    <mergeCell ref="A2:B2"/>
    <mergeCell ref="A3:B3"/>
    <mergeCell ref="A4:B4"/>
    <mergeCell ref="A5:B5"/>
    <mergeCell ref="A6:B6"/>
  </mergeCells>
  <pageMargins left="0.75" right="0.75" top="0.59055118110236204" bottom="0.59055118110236204" header="0.31496062992126" footer="0.31496062992126"/>
  <pageSetup paperSize="9" fitToHeight="100" orientation="portrait" r:id="rId1"/>
  <headerFooter>
    <oddHeader>&amp;C -- (Hello)_x000D_ANZ Bank (Thai) Public Company Limited</oddHeader>
    <oddFooter>&amp;CAccount Instruction Form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tint="-0.499984740745262"/>
  </sheetPr>
  <dimension ref="A1:F24"/>
  <sheetViews>
    <sheetView zoomScale="130" zoomScaleNormal="130" workbookViewId="0">
      <selection activeCell="A12" sqref="A12:B12"/>
    </sheetView>
  </sheetViews>
  <sheetFormatPr defaultColWidth="8.875" defaultRowHeight="12.75" x14ac:dyDescent="0.2"/>
  <cols>
    <col min="1" max="1" width="3" style="48" customWidth="1"/>
    <col min="2" max="2" width="79.5" style="49" customWidth="1"/>
    <col min="3" max="16384" width="8.875" style="49"/>
  </cols>
  <sheetData>
    <row r="1" spans="1:6" x14ac:dyDescent="0.2">
      <c r="A1" s="107" t="s">
        <v>284</v>
      </c>
      <c r="B1" s="107"/>
    </row>
    <row r="2" spans="1:6" ht="14.45" customHeight="1" x14ac:dyDescent="0.2">
      <c r="A2" s="108" t="str">
        <f>"Remark: " &amp;INV_REMARK</f>
        <v xml:space="preserve">Remark: </v>
      </c>
      <c r="B2" s="108"/>
    </row>
    <row r="3" spans="1:6" x14ac:dyDescent="0.2">
      <c r="A3" s="109" t="s">
        <v>1121</v>
      </c>
      <c r="B3" s="109"/>
    </row>
    <row r="4" spans="1:6" x14ac:dyDescent="0.2">
      <c r="A4" s="109" t="s">
        <v>285</v>
      </c>
      <c r="B4" s="109"/>
    </row>
    <row r="5" spans="1:6" ht="38.450000000000003" customHeight="1" x14ac:dyDescent="0.2">
      <c r="A5" s="93" t="s">
        <v>1128</v>
      </c>
      <c r="B5" s="93"/>
      <c r="C5" s="47"/>
      <c r="D5" s="47"/>
      <c r="E5" s="47"/>
      <c r="F5" s="47"/>
    </row>
    <row r="6" spans="1:6" ht="57" customHeight="1" x14ac:dyDescent="0.2">
      <c r="A6" s="109" t="str">
        <f>"          With reference to the Exchange Offer Form (containing the Exchange Offer) dated  4 April 2018, which will be submitted to the Issuer (through the Joint Lead Managers) within the Submission Period, 
I/we,  " &amp; INV_NAME_EN &amp; ",
would like to inform you as follows:"</f>
        <v xml:space="preserve">          With reference to the Exchange Offer Form (containing the Exchange Offer) dated  4 April 2018, which will be submitted to the Issuer (through the Joint Lead Managers) within the Submission Period, 
I/we,  ,
would like to inform you as follows:</v>
      </c>
      <c r="B6" s="109"/>
    </row>
    <row r="7" spans="1:6" ht="59.45" customHeight="1" x14ac:dyDescent="0.2">
      <c r="A7" s="109" t="s">
        <v>286</v>
      </c>
      <c r="B7" s="109"/>
    </row>
    <row r="8" spans="1:6" ht="38.450000000000003" customHeight="1" x14ac:dyDescent="0.2">
      <c r="A8" s="28" t="str">
        <f>IF(AC_CHK_SAME="YES",  "þ", "o")</f>
        <v>þ</v>
      </c>
      <c r="B8" s="47" t="s">
        <v>1109</v>
      </c>
    </row>
    <row r="9" spans="1:6" x14ac:dyDescent="0.2">
      <c r="A9" s="93" t="s">
        <v>287</v>
      </c>
      <c r="B9" s="93"/>
    </row>
    <row r="10" spans="1:6" ht="34.15" customHeight="1" x14ac:dyDescent="0.2">
      <c r="A10" s="28" t="str">
        <f>IF(AC_CHK_SAME&lt;&gt;"YES",   "þ", "o" )</f>
        <v>o</v>
      </c>
      <c r="B10" s="47" t="str">
        <f>"Arrange for the Destination Bonds to be deposited with ""Thailand Securities Depository Company Limited for Depositors"" through account "
 &amp; TSD_DB_AC_NAME</f>
        <v xml:space="preserve">Arrange for the Destination Bonds to be deposited with "Thailand Securities Depository Company Limited for Depositors" through account </v>
      </c>
    </row>
    <row r="11" spans="1:6" ht="68.45" customHeight="1" x14ac:dyDescent="0.2">
      <c r="A11" s="109" t="str">
        <f>"        account number    " &amp; TSD_DB_AC_NUM &amp; "     BIC Code    " &amp; IF(AC_CHK_SAME="YES","",TSD_DB_AC_BIC_CODE) &amp; "   in accordance with the regulations 
        of the Stock Exchange of Thailand, for the purpose of making a deposit into a 
        securities trading account 
        under the name of   " &amp; INV_DB_AC_NAME &amp; "
        with account number  " &amp; INV_DB_AC_NUM</f>
        <v xml:space="preserve">        account number         BIC Code       in accordance with the regulations 
        of the Stock Exchange of Thailand, for the purpose of making a deposit into a 
        securities trading account 
        under the name of   
        with account number  </v>
      </c>
      <c r="B11" s="109"/>
    </row>
    <row r="12" spans="1:6" ht="15.6" customHeight="1" x14ac:dyDescent="0.2">
      <c r="A12" s="109" t="s">
        <v>1110</v>
      </c>
      <c r="B12" s="109"/>
    </row>
    <row r="13" spans="1:6" ht="69.599999999999994" customHeight="1" x14ac:dyDescent="0.2">
      <c r="A13" s="109" t="s">
        <v>288</v>
      </c>
      <c r="B13" s="109"/>
    </row>
    <row r="14" spans="1:6" ht="16.899999999999999" customHeight="1" x14ac:dyDescent="0.2">
      <c r="A14" s="109" t="str">
        <f>"             My/our deposit account opened with    " &amp; CASH_AC_BANK</f>
        <v xml:space="preserve">             My/our deposit account opened with    BANK OF THAILAND</v>
      </c>
      <c r="B14" s="109"/>
    </row>
    <row r="15" spans="1:6" ht="30" customHeight="1" x14ac:dyDescent="0.2">
      <c r="A15" s="109" t="str">
        <f>"under the name of    " &amp; CASH_AC_NAME &amp; "     
account number   " &amp; CASH_AC_NUM</f>
        <v xml:space="preserve">under the name of         
account number   </v>
      </c>
      <c r="B15" s="109"/>
    </row>
    <row r="16" spans="1:6" ht="18" customHeight="1" x14ac:dyDescent="0.2">
      <c r="A16" s="109" t="s">
        <v>289</v>
      </c>
      <c r="B16" s="109"/>
    </row>
    <row r="17" spans="1:6" ht="25.9" customHeight="1" x14ac:dyDescent="0.2">
      <c r="A17" s="109" t="str">
        <f>"Signed by  ___________________________________________  (  " &amp; INV_AUTH_NAME &amp; "  )"</f>
        <v>Signed by  ___________________________________________  (    )</v>
      </c>
      <c r="B17" s="109"/>
    </row>
    <row r="18" spans="1:6" ht="4.1500000000000004" customHeight="1" x14ac:dyDescent="0.2">
      <c r="A18" s="93"/>
      <c r="B18" s="93"/>
    </row>
    <row r="19" spans="1:6" x14ac:dyDescent="0.2">
      <c r="A19" s="93" t="str">
        <f>"Contact person:  " &amp; INV_CONTACT_NAME &amp; "            Department/Organisation:        " &amp; INV_CONTACT_DEPT</f>
        <v xml:space="preserve">Contact person:              Department/Organisation:        </v>
      </c>
      <c r="B19" s="93"/>
    </row>
    <row r="20" spans="1:6" x14ac:dyDescent="0.2">
      <c r="A20" s="93" t="str">
        <f>"Tel:                 " &amp; INV_CONTACT_TEL &amp; "              Fax:                  " &amp; INV_CONTACT_FAX</f>
        <v xml:space="preserve">Tel:                               Fax:                  </v>
      </c>
      <c r="B20" s="93"/>
    </row>
    <row r="21" spans="1:6" ht="13.15" customHeight="1" x14ac:dyDescent="0.2">
      <c r="A21" s="93" t="str">
        <f>"Email:             " &amp; INV_CONTACT_EMAIL</f>
        <v xml:space="preserve">Email:             </v>
      </c>
      <c r="B21" s="93"/>
      <c r="C21" s="47"/>
      <c r="D21" s="47"/>
      <c r="E21" s="47"/>
      <c r="F21" s="47"/>
    </row>
    <row r="22" spans="1:6" ht="120" customHeight="1" x14ac:dyDescent="0.2">
      <c r="A22" s="110" t="s">
        <v>1111</v>
      </c>
      <c r="B22" s="110"/>
    </row>
    <row r="23" spans="1:6" x14ac:dyDescent="0.2">
      <c r="A23" s="47"/>
      <c r="B23" s="47"/>
    </row>
    <row r="24" spans="1:6" x14ac:dyDescent="0.2">
      <c r="A24" s="47"/>
      <c r="B24" s="47"/>
    </row>
  </sheetData>
  <sheetProtection password="DB12" sheet="1" objects="1" scenarios="1" selectLockedCells="1"/>
  <mergeCells count="20">
    <mergeCell ref="A20:B20"/>
    <mergeCell ref="A19:B19"/>
    <mergeCell ref="A21:B21"/>
    <mergeCell ref="A22:B22"/>
    <mergeCell ref="A13:B13"/>
    <mergeCell ref="A14:B14"/>
    <mergeCell ref="A15:B15"/>
    <mergeCell ref="A16:B16"/>
    <mergeCell ref="A17:B17"/>
    <mergeCell ref="A18:B18"/>
    <mergeCell ref="A6:B6"/>
    <mergeCell ref="A7:B7"/>
    <mergeCell ref="A9:B9"/>
    <mergeCell ref="A11:B11"/>
    <mergeCell ref="A12:B12"/>
    <mergeCell ref="A1:B1"/>
    <mergeCell ref="A2:B2"/>
    <mergeCell ref="A3:B3"/>
    <mergeCell ref="A4:B4"/>
    <mergeCell ref="A5:B5"/>
  </mergeCells>
  <pageMargins left="0.74803149606299213" right="0.74803149606299213" top="0.59055118110236227" bottom="0.59055118110236227" header="0.31496062992125984" footer="0.31496062992125984"/>
  <pageSetup paperSize="9" fitToHeight="100" orientation="portrait" r:id="rId1"/>
  <headerFooter>
    <oddHeader>&amp;CHello_x000D_ANZ Bank (Thai) Public Company Limited</oddHeader>
    <oddFooter>&amp;CAccount Instruction Form
&amp;P of &amp;N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1"/>
  </sheetPr>
  <dimension ref="A1:AA5"/>
  <sheetViews>
    <sheetView workbookViewId="0">
      <pane xSplit="15" ySplit="3" topLeftCell="P4" activePane="bottomRight" state="frozen"/>
      <selection activeCell="J1" sqref="J1"/>
      <selection pane="topRight" activeCell="J1" sqref="J1"/>
      <selection pane="bottomLeft" activeCell="J1" sqref="J1"/>
      <selection pane="bottomRight" activeCell="H14" sqref="H14"/>
    </sheetView>
  </sheetViews>
  <sheetFormatPr defaultColWidth="8.875" defaultRowHeight="14.25" x14ac:dyDescent="0.2"/>
  <cols>
    <col min="1" max="1" width="5.125" style="27" customWidth="1"/>
    <col min="2" max="2" width="10.5" style="27" customWidth="1"/>
    <col min="3" max="3" width="10.625" style="27" customWidth="1"/>
    <col min="4" max="4" width="6.875" style="27" customWidth="1"/>
    <col min="5" max="5" width="17.5" style="27" customWidth="1"/>
    <col min="6" max="6" width="15.75" style="27" customWidth="1"/>
    <col min="7" max="10" width="16.125" style="12" customWidth="1"/>
    <col min="11" max="11" width="6.25" style="12" customWidth="1"/>
    <col min="12" max="13" width="7.25" style="12" bestFit="1" customWidth="1"/>
    <col min="14" max="14" width="7.625" style="7" customWidth="1"/>
    <col min="15" max="15" width="6.25" style="7" customWidth="1"/>
    <col min="16" max="27" width="8.875" style="61"/>
    <col min="28" max="16384" width="8.875" style="8"/>
  </cols>
  <sheetData>
    <row r="1" spans="1:27" x14ac:dyDescent="0.2">
      <c r="A1" s="44" t="s">
        <v>191</v>
      </c>
      <c r="B1" s="4"/>
      <c r="C1" s="4"/>
      <c r="D1" s="4"/>
      <c r="E1" s="4"/>
      <c r="F1" s="4"/>
      <c r="G1" s="42" t="s">
        <v>260</v>
      </c>
      <c r="H1" s="43"/>
      <c r="I1" s="43"/>
      <c r="J1" s="43"/>
      <c r="K1" s="5" t="s">
        <v>259</v>
      </c>
      <c r="L1" s="5"/>
      <c r="M1" s="5"/>
      <c r="N1" s="6"/>
    </row>
    <row r="2" spans="1:27" s="9" customFormat="1" x14ac:dyDescent="0.2">
      <c r="A2" s="26"/>
      <c r="B2" s="26"/>
      <c r="C2" s="26"/>
      <c r="D2" s="26"/>
      <c r="E2" s="26"/>
      <c r="F2" s="26"/>
      <c r="G2" s="10"/>
      <c r="H2" s="10"/>
      <c r="I2" s="10"/>
      <c r="J2" s="10"/>
      <c r="K2" s="10"/>
      <c r="L2" s="10"/>
      <c r="M2" s="10"/>
      <c r="N2" s="6"/>
      <c r="O2" s="6"/>
      <c r="P2" s="62"/>
      <c r="Q2" s="62"/>
      <c r="R2" s="62"/>
      <c r="S2" s="62"/>
      <c r="T2" s="62"/>
      <c r="U2" s="62"/>
      <c r="V2" s="62"/>
      <c r="W2" s="62"/>
      <c r="X2" s="62"/>
      <c r="Y2" s="62"/>
      <c r="Z2" s="62"/>
      <c r="AA2" s="62"/>
    </row>
    <row r="3" spans="1:27" s="9" customFormat="1" x14ac:dyDescent="0.2">
      <c r="A3" s="26" t="s">
        <v>43</v>
      </c>
      <c r="B3" s="26" t="s">
        <v>23</v>
      </c>
      <c r="C3" s="26" t="s">
        <v>258</v>
      </c>
      <c r="D3" s="26" t="s">
        <v>295</v>
      </c>
      <c r="E3" s="26" t="s">
        <v>186</v>
      </c>
      <c r="F3" s="26" t="s">
        <v>187</v>
      </c>
      <c r="G3" s="11" t="s">
        <v>26</v>
      </c>
      <c r="H3" s="11" t="s">
        <v>27</v>
      </c>
      <c r="I3" s="11" t="s">
        <v>28</v>
      </c>
      <c r="J3" s="10" t="s">
        <v>253</v>
      </c>
      <c r="K3" s="11" t="s">
        <v>26</v>
      </c>
      <c r="L3" s="11" t="s">
        <v>27</v>
      </c>
      <c r="M3" s="11" t="s">
        <v>28</v>
      </c>
      <c r="N3" s="6" t="s">
        <v>56</v>
      </c>
      <c r="O3" s="6" t="s">
        <v>188</v>
      </c>
      <c r="P3" s="62"/>
      <c r="Q3" s="62"/>
      <c r="R3" s="62"/>
      <c r="S3" s="62"/>
      <c r="T3" s="62"/>
      <c r="U3" s="62"/>
      <c r="V3" s="62"/>
      <c r="W3" s="62"/>
      <c r="X3" s="62"/>
      <c r="Y3" s="62"/>
      <c r="Z3" s="62"/>
      <c r="AA3" s="62"/>
    </row>
    <row r="5" spans="1:27" ht="15" customHeight="1" x14ac:dyDescent="0.2"/>
  </sheetData>
  <sheetProtection sheet="1" objects="1" scenarios="1"/>
  <pageMargins left="0.7" right="0.7" top="0.75" bottom="0.75" header="0.3" footer="0.3"/>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DoRollup">
                <anchor moveWithCells="1" sizeWithCells="1">
                  <from>
                    <xdr:col>5</xdr:col>
                    <xdr:colOff>190500</xdr:colOff>
                    <xdr:row>0</xdr:row>
                    <xdr:rowOff>76200</xdr:rowOff>
                  </from>
                  <to>
                    <xdr:col>5</xdr:col>
                    <xdr:colOff>1228725</xdr:colOff>
                    <xdr:row>1</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A251"/>
  <sheetViews>
    <sheetView workbookViewId="0">
      <selection activeCell="E11" sqref="E11"/>
    </sheetView>
  </sheetViews>
  <sheetFormatPr defaultRowHeight="14.25" x14ac:dyDescent="0.2"/>
  <cols>
    <col min="1" max="1" width="18.5" customWidth="1"/>
    <col min="4" max="4" width="16.125" customWidth="1"/>
    <col min="5" max="5" width="59.375" customWidth="1"/>
    <col min="14" max="14" width="84.625" bestFit="1" customWidth="1"/>
    <col min="18" max="18" width="52.25" bestFit="1" customWidth="1"/>
    <col min="22" max="22" width="44.5" bestFit="1" customWidth="1"/>
    <col min="24" max="24" width="70.375" bestFit="1" customWidth="1"/>
  </cols>
  <sheetData>
    <row r="1" spans="1:27" ht="18" x14ac:dyDescent="0.25">
      <c r="A1" t="s">
        <v>195</v>
      </c>
      <c r="D1" s="33" t="s">
        <v>199</v>
      </c>
      <c r="E1" s="34"/>
      <c r="F1" s="34"/>
      <c r="G1" s="34"/>
      <c r="H1" s="34"/>
    </row>
    <row r="2" spans="1:27" x14ac:dyDescent="0.2">
      <c r="A2" t="s">
        <v>196</v>
      </c>
      <c r="D2" s="38" t="s">
        <v>200</v>
      </c>
      <c r="E2" s="34" t="s">
        <v>201</v>
      </c>
      <c r="F2" s="34" t="s">
        <v>202</v>
      </c>
      <c r="G2" s="34"/>
      <c r="H2" s="34"/>
      <c r="N2" s="74" t="s">
        <v>297</v>
      </c>
      <c r="O2" s="74" t="s">
        <v>298</v>
      </c>
      <c r="P2" s="74" t="s">
        <v>296</v>
      </c>
      <c r="Q2" s="41"/>
      <c r="R2" s="74" t="s">
        <v>1101</v>
      </c>
      <c r="S2" s="74" t="s">
        <v>573</v>
      </c>
      <c r="T2" s="41"/>
      <c r="U2" s="74" t="s">
        <v>573</v>
      </c>
      <c r="V2" s="74" t="s">
        <v>574</v>
      </c>
      <c r="W2" s="41"/>
      <c r="X2" s="41" t="s">
        <v>1093</v>
      </c>
      <c r="Y2" s="41"/>
      <c r="Z2" s="41" t="s">
        <v>49</v>
      </c>
      <c r="AA2" s="41"/>
    </row>
    <row r="3" spans="1:27" x14ac:dyDescent="0.2">
      <c r="A3" t="s">
        <v>197</v>
      </c>
      <c r="D3" s="34"/>
      <c r="E3" s="34"/>
      <c r="F3" s="34" t="s">
        <v>203</v>
      </c>
      <c r="G3" s="34" t="s">
        <v>204</v>
      </c>
      <c r="H3" s="34"/>
      <c r="N3" s="75" t="s">
        <v>1096</v>
      </c>
      <c r="O3" s="75" t="s">
        <v>1097</v>
      </c>
      <c r="P3" s="75" t="s">
        <v>1095</v>
      </c>
      <c r="R3" s="75" t="s">
        <v>207</v>
      </c>
      <c r="S3" s="75">
        <v>24</v>
      </c>
      <c r="U3" s="75" t="s">
        <v>575</v>
      </c>
      <c r="V3" s="75" t="s">
        <v>576</v>
      </c>
      <c r="X3" t="s">
        <v>1094</v>
      </c>
      <c r="Z3" s="40" t="s">
        <v>189</v>
      </c>
    </row>
    <row r="4" spans="1:27" x14ac:dyDescent="0.2">
      <c r="D4" s="34"/>
      <c r="E4" s="34"/>
      <c r="F4" s="34"/>
      <c r="G4" s="34" t="s">
        <v>205</v>
      </c>
      <c r="H4" s="34" t="s">
        <v>206</v>
      </c>
      <c r="N4" s="75" t="s">
        <v>369</v>
      </c>
      <c r="O4" s="75" t="s">
        <v>370</v>
      </c>
      <c r="P4" s="75" t="s">
        <v>368</v>
      </c>
      <c r="R4" s="75" t="s">
        <v>208</v>
      </c>
      <c r="S4" s="75">
        <v>30</v>
      </c>
      <c r="U4" s="75" t="s">
        <v>577</v>
      </c>
      <c r="V4" s="75" t="s">
        <v>578</v>
      </c>
      <c r="X4" t="s">
        <v>1091</v>
      </c>
      <c r="Z4" s="40" t="s">
        <v>246</v>
      </c>
    </row>
    <row r="5" spans="1:27" x14ac:dyDescent="0.2">
      <c r="D5" s="35">
        <v>24</v>
      </c>
      <c r="E5" s="36" t="s">
        <v>207</v>
      </c>
      <c r="F5" s="37">
        <v>0</v>
      </c>
      <c r="G5" s="37">
        <v>0</v>
      </c>
      <c r="H5" s="37">
        <v>0</v>
      </c>
      <c r="N5" s="75" t="s">
        <v>372</v>
      </c>
      <c r="O5" s="75" t="s">
        <v>373</v>
      </c>
      <c r="P5" s="75" t="s">
        <v>371</v>
      </c>
      <c r="R5" s="75" t="s">
        <v>209</v>
      </c>
      <c r="S5" s="75">
        <v>31</v>
      </c>
      <c r="U5" s="75" t="s">
        <v>579</v>
      </c>
      <c r="V5" s="75" t="s">
        <v>580</v>
      </c>
      <c r="X5" t="s">
        <v>1073</v>
      </c>
      <c r="Z5" t="s">
        <v>251</v>
      </c>
    </row>
    <row r="6" spans="1:27" x14ac:dyDescent="0.2">
      <c r="D6" s="35">
        <v>30</v>
      </c>
      <c r="E6" s="36" t="s">
        <v>208</v>
      </c>
      <c r="F6" s="37">
        <v>0.01</v>
      </c>
      <c r="G6" s="37">
        <v>0.01</v>
      </c>
      <c r="H6" s="37">
        <v>0.01</v>
      </c>
      <c r="N6" s="75" t="s">
        <v>535</v>
      </c>
      <c r="O6" s="75" t="s">
        <v>536</v>
      </c>
      <c r="P6" s="75" t="s">
        <v>534</v>
      </c>
      <c r="R6" s="75" t="s">
        <v>210</v>
      </c>
      <c r="S6" s="75">
        <v>40</v>
      </c>
      <c r="U6" s="75" t="s">
        <v>581</v>
      </c>
      <c r="V6" s="75" t="s">
        <v>582</v>
      </c>
      <c r="X6" t="s">
        <v>1086</v>
      </c>
      <c r="Z6" s="40" t="s">
        <v>248</v>
      </c>
    </row>
    <row r="7" spans="1:27" x14ac:dyDescent="0.2">
      <c r="D7" s="35">
        <v>31</v>
      </c>
      <c r="E7" s="36" t="s">
        <v>209</v>
      </c>
      <c r="F7" s="37">
        <v>0.01</v>
      </c>
      <c r="G7" s="37">
        <v>0.01</v>
      </c>
      <c r="H7" s="37">
        <v>0.01</v>
      </c>
      <c r="N7" s="75" t="s">
        <v>333</v>
      </c>
      <c r="O7" s="75" t="s">
        <v>334</v>
      </c>
      <c r="P7" s="75" t="s">
        <v>332</v>
      </c>
      <c r="R7" s="75" t="s">
        <v>211</v>
      </c>
      <c r="S7" s="75">
        <v>41</v>
      </c>
      <c r="U7" s="75" t="s">
        <v>203</v>
      </c>
      <c r="V7" s="75" t="s">
        <v>583</v>
      </c>
      <c r="X7" t="s">
        <v>507</v>
      </c>
      <c r="Z7" s="40" t="s">
        <v>249</v>
      </c>
    </row>
    <row r="8" spans="1:27" x14ac:dyDescent="0.2">
      <c r="D8" s="35">
        <v>40</v>
      </c>
      <c r="E8" s="36" t="s">
        <v>210</v>
      </c>
      <c r="F8" s="37">
        <v>0.01</v>
      </c>
      <c r="G8" s="37">
        <v>0.01</v>
      </c>
      <c r="H8" s="37">
        <v>0.01</v>
      </c>
      <c r="N8" s="75" t="s">
        <v>318</v>
      </c>
      <c r="O8" s="75" t="s">
        <v>319</v>
      </c>
      <c r="P8" s="75" t="s">
        <v>317</v>
      </c>
      <c r="R8" s="75" t="s">
        <v>212</v>
      </c>
      <c r="S8" s="75">
        <v>43</v>
      </c>
      <c r="U8" s="75" t="s">
        <v>584</v>
      </c>
      <c r="V8" s="75" t="s">
        <v>585</v>
      </c>
      <c r="X8" t="s">
        <v>1079</v>
      </c>
      <c r="Z8" s="40" t="s">
        <v>245</v>
      </c>
    </row>
    <row r="9" spans="1:27" x14ac:dyDescent="0.2">
      <c r="D9" s="35">
        <v>41</v>
      </c>
      <c r="E9" s="36" t="s">
        <v>211</v>
      </c>
      <c r="F9" s="37">
        <v>0.01</v>
      </c>
      <c r="G9" s="37">
        <v>0.01</v>
      </c>
      <c r="H9" s="37">
        <v>0.01</v>
      </c>
      <c r="N9" s="75" t="s">
        <v>384</v>
      </c>
      <c r="O9" s="75" t="s">
        <v>385</v>
      </c>
      <c r="P9" s="75" t="s">
        <v>383</v>
      </c>
      <c r="R9" s="75" t="s">
        <v>213</v>
      </c>
      <c r="S9" s="75">
        <v>44</v>
      </c>
      <c r="U9" s="75" t="s">
        <v>586</v>
      </c>
      <c r="V9" s="75" t="s">
        <v>587</v>
      </c>
      <c r="X9" t="s">
        <v>1088</v>
      </c>
      <c r="Z9" s="40" t="s">
        <v>247</v>
      </c>
    </row>
    <row r="10" spans="1:27" x14ac:dyDescent="0.2">
      <c r="D10" s="35">
        <v>43</v>
      </c>
      <c r="E10" s="36" t="s">
        <v>212</v>
      </c>
      <c r="F10" s="37">
        <v>0.01</v>
      </c>
      <c r="G10" s="37">
        <v>0.01</v>
      </c>
      <c r="H10" s="37">
        <v>0.01</v>
      </c>
      <c r="N10" s="75" t="s">
        <v>498</v>
      </c>
      <c r="O10" s="75" t="s">
        <v>499</v>
      </c>
      <c r="P10" s="75" t="s">
        <v>428</v>
      </c>
      <c r="R10" s="75" t="s">
        <v>214</v>
      </c>
      <c r="S10" s="75">
        <v>45</v>
      </c>
      <c r="U10" s="75" t="s">
        <v>588</v>
      </c>
      <c r="V10" s="75" t="s">
        <v>589</v>
      </c>
      <c r="X10" t="s">
        <v>1072</v>
      </c>
      <c r="Z10" s="40" t="s">
        <v>250</v>
      </c>
    </row>
    <row r="11" spans="1:27" x14ac:dyDescent="0.2">
      <c r="D11" s="35">
        <v>44</v>
      </c>
      <c r="E11" s="36" t="s">
        <v>213</v>
      </c>
      <c r="F11" s="37">
        <v>0.01</v>
      </c>
      <c r="G11" s="37">
        <v>0.01</v>
      </c>
      <c r="H11" s="37">
        <v>0.01</v>
      </c>
      <c r="N11" s="75" t="s">
        <v>429</v>
      </c>
      <c r="O11" s="75" t="s">
        <v>430</v>
      </c>
      <c r="P11" s="75" t="s">
        <v>428</v>
      </c>
      <c r="R11" s="75" t="s">
        <v>215</v>
      </c>
      <c r="S11" s="75">
        <v>48</v>
      </c>
      <c r="U11" s="75" t="s">
        <v>590</v>
      </c>
      <c r="V11" s="75" t="s">
        <v>591</v>
      </c>
      <c r="X11" t="s">
        <v>515</v>
      </c>
    </row>
    <row r="12" spans="1:27" x14ac:dyDescent="0.2">
      <c r="D12" s="35">
        <v>45</v>
      </c>
      <c r="E12" s="36" t="s">
        <v>214</v>
      </c>
      <c r="F12" s="37">
        <v>0.01</v>
      </c>
      <c r="G12" s="37">
        <v>0.01</v>
      </c>
      <c r="H12" s="37">
        <v>0.01</v>
      </c>
      <c r="N12" s="75" t="s">
        <v>565</v>
      </c>
      <c r="O12" s="75" t="s">
        <v>566</v>
      </c>
      <c r="P12" s="75" t="s">
        <v>564</v>
      </c>
      <c r="R12" s="75" t="s">
        <v>216</v>
      </c>
      <c r="S12" s="75">
        <v>49</v>
      </c>
      <c r="U12" s="75" t="s">
        <v>592</v>
      </c>
      <c r="V12" s="75" t="s">
        <v>593</v>
      </c>
      <c r="X12" t="s">
        <v>473</v>
      </c>
    </row>
    <row r="13" spans="1:27" x14ac:dyDescent="0.2">
      <c r="D13" s="35">
        <v>48</v>
      </c>
      <c r="E13" s="36" t="s">
        <v>215</v>
      </c>
      <c r="F13" s="37">
        <v>0.01</v>
      </c>
      <c r="G13" s="37">
        <v>0.01</v>
      </c>
      <c r="H13" s="37">
        <v>0.01</v>
      </c>
      <c r="N13" s="75" t="s">
        <v>518</v>
      </c>
      <c r="O13" s="75" t="s">
        <v>519</v>
      </c>
      <c r="P13" s="75" t="s">
        <v>517</v>
      </c>
      <c r="R13" s="75" t="s">
        <v>217</v>
      </c>
      <c r="S13" s="75">
        <v>50</v>
      </c>
      <c r="U13" s="75" t="s">
        <v>594</v>
      </c>
      <c r="V13" s="75" t="s">
        <v>595</v>
      </c>
      <c r="X13" t="s">
        <v>423</v>
      </c>
    </row>
    <row r="14" spans="1:27" x14ac:dyDescent="0.2">
      <c r="D14" s="35">
        <v>49</v>
      </c>
      <c r="E14" s="36" t="s">
        <v>216</v>
      </c>
      <c r="F14" s="37">
        <v>0.01</v>
      </c>
      <c r="G14" s="37">
        <v>0.01</v>
      </c>
      <c r="H14" s="37">
        <v>0.01</v>
      </c>
      <c r="N14" s="75" t="s">
        <v>507</v>
      </c>
      <c r="O14" s="75" t="s">
        <v>508</v>
      </c>
      <c r="P14" s="75" t="s">
        <v>506</v>
      </c>
      <c r="R14" s="75" t="s">
        <v>1098</v>
      </c>
      <c r="S14" s="75">
        <v>51</v>
      </c>
      <c r="U14" s="75" t="s">
        <v>596</v>
      </c>
      <c r="V14" s="75" t="s">
        <v>597</v>
      </c>
      <c r="X14" t="s">
        <v>1084</v>
      </c>
    </row>
    <row r="15" spans="1:27" x14ac:dyDescent="0.2">
      <c r="D15" s="35">
        <v>50</v>
      </c>
      <c r="E15" s="36" t="s">
        <v>217</v>
      </c>
      <c r="F15" s="37">
        <v>0.01</v>
      </c>
      <c r="G15" s="37">
        <v>0.01</v>
      </c>
      <c r="H15" s="37">
        <v>0.01</v>
      </c>
      <c r="N15" s="75" t="s">
        <v>453</v>
      </c>
      <c r="O15" s="75" t="s">
        <v>454</v>
      </c>
      <c r="P15" s="75" t="s">
        <v>452</v>
      </c>
      <c r="R15" s="75" t="s">
        <v>219</v>
      </c>
      <c r="S15" s="75">
        <v>52</v>
      </c>
      <c r="U15" s="75" t="s">
        <v>598</v>
      </c>
      <c r="V15" s="75" t="s">
        <v>599</v>
      </c>
      <c r="X15" t="s">
        <v>541</v>
      </c>
    </row>
    <row r="16" spans="1:27" ht="15.75" x14ac:dyDescent="0.2">
      <c r="D16" s="35">
        <v>51</v>
      </c>
      <c r="E16" s="36" t="s">
        <v>218</v>
      </c>
      <c r="F16" s="37">
        <v>0</v>
      </c>
      <c r="G16" s="37">
        <v>0.15</v>
      </c>
      <c r="H16" s="37">
        <v>0</v>
      </c>
      <c r="N16" s="75" t="s">
        <v>496</v>
      </c>
      <c r="O16" s="75" t="s">
        <v>497</v>
      </c>
      <c r="P16" s="75" t="s">
        <v>452</v>
      </c>
      <c r="R16" s="75" t="s">
        <v>220</v>
      </c>
      <c r="S16" s="75">
        <v>53</v>
      </c>
      <c r="U16" s="75" t="s">
        <v>600</v>
      </c>
      <c r="V16" s="75" t="s">
        <v>601</v>
      </c>
      <c r="X16" t="s">
        <v>1081</v>
      </c>
    </row>
    <row r="17" spans="4:24" x14ac:dyDescent="0.2">
      <c r="D17" s="35">
        <v>52</v>
      </c>
      <c r="E17" s="36" t="s">
        <v>219</v>
      </c>
      <c r="F17" s="37">
        <v>0</v>
      </c>
      <c r="G17" s="37">
        <v>0</v>
      </c>
      <c r="H17" s="37">
        <v>0</v>
      </c>
      <c r="N17" s="75" t="s">
        <v>515</v>
      </c>
      <c r="O17" s="75" t="s">
        <v>516</v>
      </c>
      <c r="P17" s="75" t="s">
        <v>514</v>
      </c>
      <c r="R17" s="75" t="s">
        <v>221</v>
      </c>
      <c r="S17" s="75">
        <v>58</v>
      </c>
      <c r="U17" s="75" t="s">
        <v>602</v>
      </c>
      <c r="V17" s="75" t="s">
        <v>603</v>
      </c>
      <c r="X17" t="s">
        <v>444</v>
      </c>
    </row>
    <row r="18" spans="4:24" x14ac:dyDescent="0.2">
      <c r="D18" s="35">
        <v>53</v>
      </c>
      <c r="E18" s="36" t="s">
        <v>220</v>
      </c>
      <c r="F18" s="37">
        <v>0</v>
      </c>
      <c r="G18" s="37">
        <v>0</v>
      </c>
      <c r="H18" s="37">
        <v>0</v>
      </c>
      <c r="N18" s="75" t="s">
        <v>390</v>
      </c>
      <c r="O18" s="75" t="s">
        <v>391</v>
      </c>
      <c r="P18" s="75" t="s">
        <v>389</v>
      </c>
      <c r="R18" s="75" t="s">
        <v>222</v>
      </c>
      <c r="S18" s="75">
        <v>59</v>
      </c>
      <c r="U18" s="75" t="s">
        <v>604</v>
      </c>
      <c r="V18" s="75" t="s">
        <v>605</v>
      </c>
      <c r="X18" t="s">
        <v>524</v>
      </c>
    </row>
    <row r="19" spans="4:24" x14ac:dyDescent="0.2">
      <c r="D19" s="35">
        <v>58</v>
      </c>
      <c r="E19" s="36" t="s">
        <v>221</v>
      </c>
      <c r="F19" s="37">
        <v>0</v>
      </c>
      <c r="G19" s="37">
        <v>0</v>
      </c>
      <c r="H19" s="37">
        <v>0</v>
      </c>
      <c r="N19" s="75" t="s">
        <v>330</v>
      </c>
      <c r="O19" s="75" t="s">
        <v>331</v>
      </c>
      <c r="P19" s="75" t="s">
        <v>329</v>
      </c>
      <c r="R19" s="75" t="s">
        <v>223</v>
      </c>
      <c r="S19" s="75">
        <v>60</v>
      </c>
      <c r="U19" s="75" t="s">
        <v>606</v>
      </c>
      <c r="V19" s="75" t="s">
        <v>607</v>
      </c>
      <c r="X19" t="s">
        <v>1076</v>
      </c>
    </row>
    <row r="20" spans="4:24" x14ac:dyDescent="0.2">
      <c r="D20" s="35">
        <v>59</v>
      </c>
      <c r="E20" s="36" t="s">
        <v>222</v>
      </c>
      <c r="F20" s="37">
        <v>0</v>
      </c>
      <c r="G20" s="37">
        <v>0</v>
      </c>
      <c r="H20" s="37">
        <v>0</v>
      </c>
      <c r="N20" s="75" t="s">
        <v>315</v>
      </c>
      <c r="O20" s="75" t="s">
        <v>316</v>
      </c>
      <c r="P20" s="75" t="s">
        <v>314</v>
      </c>
      <c r="R20" s="75" t="s">
        <v>224</v>
      </c>
      <c r="S20" s="75">
        <v>61</v>
      </c>
      <c r="U20" s="75" t="s">
        <v>608</v>
      </c>
      <c r="V20" s="75" t="s">
        <v>609</v>
      </c>
      <c r="X20" t="s">
        <v>1074</v>
      </c>
    </row>
    <row r="21" spans="4:24" x14ac:dyDescent="0.2">
      <c r="D21" s="35">
        <v>60</v>
      </c>
      <c r="E21" s="36" t="s">
        <v>223</v>
      </c>
      <c r="F21" s="37">
        <v>0</v>
      </c>
      <c r="G21" s="37">
        <v>0</v>
      </c>
      <c r="H21" s="37">
        <v>0</v>
      </c>
      <c r="N21" s="75" t="s">
        <v>473</v>
      </c>
      <c r="O21" s="75" t="s">
        <v>474</v>
      </c>
      <c r="P21" s="75" t="s">
        <v>472</v>
      </c>
      <c r="R21" s="75" t="s">
        <v>225</v>
      </c>
      <c r="S21" s="75">
        <v>62</v>
      </c>
      <c r="U21" s="75" t="s">
        <v>610</v>
      </c>
      <c r="V21" s="75" t="s">
        <v>611</v>
      </c>
      <c r="X21" t="s">
        <v>463</v>
      </c>
    </row>
    <row r="22" spans="4:24" x14ac:dyDescent="0.2">
      <c r="D22" s="35">
        <v>61</v>
      </c>
      <c r="E22" s="36" t="s">
        <v>224</v>
      </c>
      <c r="F22" s="37">
        <v>0</v>
      </c>
      <c r="G22" s="37">
        <v>0</v>
      </c>
      <c r="H22" s="37">
        <v>0</v>
      </c>
      <c r="N22" s="75" t="s">
        <v>488</v>
      </c>
      <c r="O22" s="75" t="s">
        <v>489</v>
      </c>
      <c r="P22" s="75" t="s">
        <v>472</v>
      </c>
      <c r="R22" s="75" t="s">
        <v>226</v>
      </c>
      <c r="S22" s="75">
        <v>63</v>
      </c>
      <c r="U22" s="75" t="s">
        <v>612</v>
      </c>
      <c r="V22" s="75" t="s">
        <v>613</v>
      </c>
      <c r="X22" t="s">
        <v>1075</v>
      </c>
    </row>
    <row r="23" spans="4:24" x14ac:dyDescent="0.2">
      <c r="D23" s="35">
        <v>62</v>
      </c>
      <c r="E23" s="36" t="s">
        <v>225</v>
      </c>
      <c r="F23" s="37">
        <v>0</v>
      </c>
      <c r="G23" s="37">
        <v>0</v>
      </c>
      <c r="H23" s="37">
        <v>0</v>
      </c>
      <c r="N23" s="75" t="s">
        <v>423</v>
      </c>
      <c r="O23" s="75" t="s">
        <v>424</v>
      </c>
      <c r="P23" s="75" t="s">
        <v>422</v>
      </c>
      <c r="R23" s="75" t="s">
        <v>227</v>
      </c>
      <c r="S23" s="75">
        <v>64</v>
      </c>
      <c r="U23" s="75" t="s">
        <v>614</v>
      </c>
      <c r="V23" s="75" t="s">
        <v>615</v>
      </c>
      <c r="X23" t="s">
        <v>1090</v>
      </c>
    </row>
    <row r="24" spans="4:24" x14ac:dyDescent="0.2">
      <c r="D24" s="35">
        <v>63</v>
      </c>
      <c r="E24" s="36" t="s">
        <v>226</v>
      </c>
      <c r="F24" s="37">
        <v>0</v>
      </c>
      <c r="G24" s="37">
        <v>0</v>
      </c>
      <c r="H24" s="37">
        <v>0</v>
      </c>
      <c r="N24" s="75" t="s">
        <v>405</v>
      </c>
      <c r="O24" s="75" t="s">
        <v>406</v>
      </c>
      <c r="P24" s="75" t="s">
        <v>404</v>
      </c>
      <c r="R24" s="75" t="s">
        <v>254</v>
      </c>
      <c r="S24" s="75">
        <v>65</v>
      </c>
      <c r="U24" s="75" t="s">
        <v>616</v>
      </c>
      <c r="V24" s="75" t="s">
        <v>617</v>
      </c>
      <c r="X24" t="s">
        <v>1080</v>
      </c>
    </row>
    <row r="25" spans="4:24" x14ac:dyDescent="0.2">
      <c r="D25" s="35">
        <v>64</v>
      </c>
      <c r="E25" s="36" t="s">
        <v>227</v>
      </c>
      <c r="F25" s="37">
        <v>0.01</v>
      </c>
      <c r="G25" s="37">
        <v>0.01</v>
      </c>
      <c r="H25" s="37">
        <v>0.01</v>
      </c>
      <c r="N25" s="75" t="s">
        <v>393</v>
      </c>
      <c r="O25" s="75" t="s">
        <v>394</v>
      </c>
      <c r="P25" s="75" t="s">
        <v>392</v>
      </c>
      <c r="R25" s="75" t="s">
        <v>1099</v>
      </c>
      <c r="S25" s="75">
        <v>66</v>
      </c>
      <c r="U25" s="75" t="s">
        <v>618</v>
      </c>
      <c r="V25" s="75" t="s">
        <v>619</v>
      </c>
      <c r="X25" t="s">
        <v>1087</v>
      </c>
    </row>
    <row r="26" spans="4:24" ht="15.75" x14ac:dyDescent="0.2">
      <c r="D26" s="35">
        <v>65</v>
      </c>
      <c r="E26" s="36" t="s">
        <v>228</v>
      </c>
      <c r="F26" s="37">
        <v>0.1</v>
      </c>
      <c r="G26" s="37">
        <v>0.1</v>
      </c>
      <c r="H26" s="37">
        <v>0.1</v>
      </c>
      <c r="N26" s="75" t="s">
        <v>303</v>
      </c>
      <c r="O26" s="75" t="s">
        <v>304</v>
      </c>
      <c r="P26" s="75" t="s">
        <v>302</v>
      </c>
      <c r="R26" s="75" t="s">
        <v>230</v>
      </c>
      <c r="S26" s="75">
        <v>67</v>
      </c>
      <c r="U26" s="75" t="s">
        <v>620</v>
      </c>
      <c r="V26" s="75" t="s">
        <v>621</v>
      </c>
      <c r="X26" t="s">
        <v>1077</v>
      </c>
    </row>
    <row r="27" spans="4:24" ht="15.75" x14ac:dyDescent="0.2">
      <c r="D27" s="35">
        <v>66</v>
      </c>
      <c r="E27" s="36" t="s">
        <v>229</v>
      </c>
      <c r="F27" s="37">
        <v>0.1</v>
      </c>
      <c r="G27" s="37">
        <v>0.1</v>
      </c>
      <c r="H27" s="37">
        <v>0.1</v>
      </c>
      <c r="N27" s="75" t="s">
        <v>417</v>
      </c>
      <c r="O27" s="75" t="s">
        <v>418</v>
      </c>
      <c r="P27" s="75" t="s">
        <v>416</v>
      </c>
      <c r="R27" s="75" t="s">
        <v>1100</v>
      </c>
      <c r="S27" s="75">
        <v>68</v>
      </c>
      <c r="U27" s="75" t="s">
        <v>622</v>
      </c>
      <c r="V27" s="75" t="s">
        <v>623</v>
      </c>
      <c r="X27" t="s">
        <v>512</v>
      </c>
    </row>
    <row r="28" spans="4:24" x14ac:dyDescent="0.2">
      <c r="D28" s="35">
        <v>67</v>
      </c>
      <c r="E28" s="36" t="s">
        <v>230</v>
      </c>
      <c r="F28" s="37">
        <v>0</v>
      </c>
      <c r="G28" s="37">
        <v>0</v>
      </c>
      <c r="H28" s="37">
        <v>0</v>
      </c>
      <c r="N28" s="75" t="s">
        <v>306</v>
      </c>
      <c r="O28" s="75" t="s">
        <v>307</v>
      </c>
      <c r="P28" s="75" t="s">
        <v>305</v>
      </c>
      <c r="R28" s="75" t="s">
        <v>232</v>
      </c>
      <c r="S28" s="75">
        <v>69</v>
      </c>
      <c r="U28" s="75" t="s">
        <v>624</v>
      </c>
      <c r="V28" s="75" t="s">
        <v>625</v>
      </c>
      <c r="X28" t="s">
        <v>1078</v>
      </c>
    </row>
    <row r="29" spans="4:24" ht="15.75" x14ac:dyDescent="0.2">
      <c r="D29" s="35">
        <v>68</v>
      </c>
      <c r="E29" s="36" t="s">
        <v>231</v>
      </c>
      <c r="F29" s="37">
        <v>0.01</v>
      </c>
      <c r="G29" s="37">
        <v>0.01</v>
      </c>
      <c r="H29" s="37">
        <v>0.01</v>
      </c>
      <c r="N29" s="75" t="s">
        <v>562</v>
      </c>
      <c r="O29" s="75" t="s">
        <v>563</v>
      </c>
      <c r="P29" s="75" t="s">
        <v>561</v>
      </c>
      <c r="R29" s="75" t="s">
        <v>233</v>
      </c>
      <c r="S29" s="75">
        <v>70</v>
      </c>
      <c r="U29" s="75" t="s">
        <v>626</v>
      </c>
      <c r="V29" s="75" t="s">
        <v>627</v>
      </c>
      <c r="X29" t="s">
        <v>441</v>
      </c>
    </row>
    <row r="30" spans="4:24" x14ac:dyDescent="0.2">
      <c r="D30" s="35">
        <v>69</v>
      </c>
      <c r="E30" s="36" t="s">
        <v>232</v>
      </c>
      <c r="F30" s="37">
        <v>0</v>
      </c>
      <c r="G30" s="37">
        <v>0</v>
      </c>
      <c r="H30" s="37">
        <v>0</v>
      </c>
      <c r="N30" s="75" t="s">
        <v>509</v>
      </c>
      <c r="O30" s="75" t="s">
        <v>510</v>
      </c>
      <c r="P30" s="75" t="s">
        <v>446</v>
      </c>
      <c r="R30" s="75" t="s">
        <v>234</v>
      </c>
      <c r="S30" s="75">
        <v>80</v>
      </c>
      <c r="U30" s="75" t="s">
        <v>628</v>
      </c>
      <c r="V30" s="75" t="s">
        <v>629</v>
      </c>
      <c r="X30" t="s">
        <v>491</v>
      </c>
    </row>
    <row r="31" spans="4:24" x14ac:dyDescent="0.2">
      <c r="D31" s="35">
        <v>70</v>
      </c>
      <c r="E31" s="36" t="s">
        <v>233</v>
      </c>
      <c r="F31" s="37">
        <v>0.15</v>
      </c>
      <c r="G31" s="37">
        <v>0.15</v>
      </c>
      <c r="H31" s="37">
        <v>0.15</v>
      </c>
      <c r="N31" s="75" t="s">
        <v>447</v>
      </c>
      <c r="O31" s="75" t="s">
        <v>448</v>
      </c>
      <c r="P31" s="75" t="s">
        <v>446</v>
      </c>
      <c r="U31" s="75" t="s">
        <v>630</v>
      </c>
      <c r="V31" s="75" t="s">
        <v>631</v>
      </c>
      <c r="X31" t="s">
        <v>1092</v>
      </c>
    </row>
    <row r="32" spans="4:24" x14ac:dyDescent="0.2">
      <c r="D32" s="35">
        <v>80</v>
      </c>
      <c r="E32" s="36" t="s">
        <v>234</v>
      </c>
      <c r="F32" s="37">
        <v>0</v>
      </c>
      <c r="G32" s="37">
        <v>0</v>
      </c>
      <c r="H32" s="37">
        <v>0</v>
      </c>
      <c r="N32" s="75" t="s">
        <v>541</v>
      </c>
      <c r="O32" s="75" t="s">
        <v>542</v>
      </c>
      <c r="P32" s="75" t="s">
        <v>540</v>
      </c>
      <c r="U32" s="75" t="s">
        <v>632</v>
      </c>
      <c r="V32" s="75" t="s">
        <v>633</v>
      </c>
      <c r="X32" t="s">
        <v>1089</v>
      </c>
    </row>
    <row r="33" spans="4:24" x14ac:dyDescent="0.2">
      <c r="D33" s="34" t="s">
        <v>235</v>
      </c>
      <c r="E33" s="36" t="s">
        <v>236</v>
      </c>
      <c r="F33" s="37">
        <v>0</v>
      </c>
      <c r="G33" s="37">
        <v>0</v>
      </c>
      <c r="H33" s="37">
        <v>0</v>
      </c>
      <c r="N33" s="75" t="s">
        <v>363</v>
      </c>
      <c r="O33" s="75" t="s">
        <v>364</v>
      </c>
      <c r="P33" s="75" t="s">
        <v>362</v>
      </c>
      <c r="U33" s="75" t="s">
        <v>634</v>
      </c>
      <c r="V33" s="75" t="s">
        <v>635</v>
      </c>
      <c r="X33" t="s">
        <v>1085</v>
      </c>
    </row>
    <row r="34" spans="4:24" x14ac:dyDescent="0.2">
      <c r="D34" s="34" t="s">
        <v>237</v>
      </c>
      <c r="E34" s="36" t="s">
        <v>238</v>
      </c>
      <c r="F34" s="37">
        <v>0.01</v>
      </c>
      <c r="G34" s="37">
        <v>0.01</v>
      </c>
      <c r="H34" s="37">
        <v>0.01</v>
      </c>
      <c r="N34" s="75" t="s">
        <v>571</v>
      </c>
      <c r="O34" s="75" t="s">
        <v>572</v>
      </c>
      <c r="P34" s="75" t="s">
        <v>570</v>
      </c>
      <c r="U34" s="75" t="s">
        <v>636</v>
      </c>
      <c r="V34" s="75" t="s">
        <v>637</v>
      </c>
      <c r="X34" t="s">
        <v>1082</v>
      </c>
    </row>
    <row r="35" spans="4:24" x14ac:dyDescent="0.2">
      <c r="D35" s="34" t="s">
        <v>239</v>
      </c>
      <c r="E35" s="36" t="s">
        <v>240</v>
      </c>
      <c r="F35" s="37" t="s">
        <v>241</v>
      </c>
      <c r="G35" s="37" t="s">
        <v>241</v>
      </c>
      <c r="H35" s="37" t="s">
        <v>241</v>
      </c>
      <c r="N35" s="75" t="s">
        <v>399</v>
      </c>
      <c r="O35" s="75" t="s">
        <v>400</v>
      </c>
      <c r="P35" s="75" t="s">
        <v>398</v>
      </c>
      <c r="U35" s="75" t="s">
        <v>638</v>
      </c>
      <c r="V35" s="75" t="s">
        <v>639</v>
      </c>
      <c r="X35" t="s">
        <v>1083</v>
      </c>
    </row>
    <row r="36" spans="4:24" x14ac:dyDescent="0.2">
      <c r="D36" s="34"/>
      <c r="E36" s="34"/>
      <c r="F36" s="34"/>
      <c r="G36" s="34"/>
      <c r="H36" s="34"/>
      <c r="N36" s="75" t="s">
        <v>521</v>
      </c>
      <c r="O36" s="75" t="s">
        <v>522</v>
      </c>
      <c r="P36" s="75" t="s">
        <v>520</v>
      </c>
      <c r="U36" s="75" t="s">
        <v>640</v>
      </c>
      <c r="V36" s="75" t="s">
        <v>641</v>
      </c>
      <c r="X36" t="s">
        <v>555</v>
      </c>
    </row>
    <row r="37" spans="4:24" x14ac:dyDescent="0.2">
      <c r="D37" s="34"/>
      <c r="E37" s="36" t="s">
        <v>242</v>
      </c>
      <c r="F37" s="34"/>
      <c r="G37" s="34"/>
      <c r="H37" s="34"/>
      <c r="N37" s="75" t="s">
        <v>559</v>
      </c>
      <c r="O37" s="75" t="s">
        <v>560</v>
      </c>
      <c r="P37" s="75" t="s">
        <v>558</v>
      </c>
      <c r="U37" s="75" t="s">
        <v>642</v>
      </c>
      <c r="V37" s="75" t="s">
        <v>643</v>
      </c>
      <c r="X37" t="s">
        <v>402</v>
      </c>
    </row>
    <row r="38" spans="4:24" x14ac:dyDescent="0.2">
      <c r="D38" s="34"/>
      <c r="E38" s="36" t="s">
        <v>243</v>
      </c>
      <c r="F38" s="34"/>
      <c r="G38" s="34"/>
      <c r="H38" s="34"/>
      <c r="N38" s="75" t="s">
        <v>494</v>
      </c>
      <c r="O38" s="75" t="s">
        <v>495</v>
      </c>
      <c r="P38" s="75" t="s">
        <v>493</v>
      </c>
      <c r="U38" s="75" t="s">
        <v>644</v>
      </c>
      <c r="V38" s="75" t="s">
        <v>645</v>
      </c>
      <c r="X38" t="s">
        <v>456</v>
      </c>
    </row>
    <row r="39" spans="4:24" x14ac:dyDescent="0.2">
      <c r="D39" s="34"/>
      <c r="E39" s="36" t="s">
        <v>244</v>
      </c>
      <c r="F39" s="34"/>
      <c r="G39" s="34"/>
      <c r="H39" s="34"/>
      <c r="N39" s="75" t="s">
        <v>357</v>
      </c>
      <c r="O39" s="75" t="s">
        <v>358</v>
      </c>
      <c r="P39" s="75" t="s">
        <v>356</v>
      </c>
      <c r="U39" s="75" t="s">
        <v>646</v>
      </c>
      <c r="V39" s="75" t="s">
        <v>647</v>
      </c>
      <c r="X39" t="s">
        <v>450</v>
      </c>
    </row>
    <row r="40" spans="4:24" x14ac:dyDescent="0.2">
      <c r="N40" s="75" t="s">
        <v>444</v>
      </c>
      <c r="O40" s="75" t="s">
        <v>445</v>
      </c>
      <c r="P40" s="75" t="s">
        <v>443</v>
      </c>
      <c r="U40" s="75" t="s">
        <v>648</v>
      </c>
      <c r="V40" s="75" t="s">
        <v>649</v>
      </c>
    </row>
    <row r="41" spans="4:24" x14ac:dyDescent="0.2">
      <c r="N41" s="75" t="s">
        <v>484</v>
      </c>
      <c r="O41" s="75" t="s">
        <v>485</v>
      </c>
      <c r="P41" s="75" t="s">
        <v>443</v>
      </c>
      <c r="U41" s="75" t="s">
        <v>650</v>
      </c>
      <c r="V41" s="75" t="s">
        <v>651</v>
      </c>
    </row>
    <row r="42" spans="4:24" x14ac:dyDescent="0.2">
      <c r="N42" s="75" t="s">
        <v>524</v>
      </c>
      <c r="O42" s="75" t="s">
        <v>525</v>
      </c>
      <c r="P42" s="75" t="s">
        <v>523</v>
      </c>
      <c r="U42" s="75" t="s">
        <v>652</v>
      </c>
      <c r="V42" s="75" t="s">
        <v>653</v>
      </c>
    </row>
    <row r="43" spans="4:24" x14ac:dyDescent="0.2">
      <c r="N43" s="75" t="s">
        <v>470</v>
      </c>
      <c r="O43" s="75" t="s">
        <v>471</v>
      </c>
      <c r="P43" s="75" t="s">
        <v>469</v>
      </c>
      <c r="U43" s="75" t="s">
        <v>654</v>
      </c>
      <c r="V43" s="75" t="s">
        <v>655</v>
      </c>
    </row>
    <row r="44" spans="4:24" x14ac:dyDescent="0.2">
      <c r="N44" s="75" t="s">
        <v>396</v>
      </c>
      <c r="O44" s="75" t="s">
        <v>397</v>
      </c>
      <c r="P44" s="75" t="s">
        <v>395</v>
      </c>
      <c r="U44" s="75" t="s">
        <v>656</v>
      </c>
      <c r="V44" s="75" t="s">
        <v>657</v>
      </c>
    </row>
    <row r="45" spans="4:24" x14ac:dyDescent="0.2">
      <c r="E45" s="39"/>
      <c r="N45" s="75" t="s">
        <v>324</v>
      </c>
      <c r="O45" s="75" t="s">
        <v>325</v>
      </c>
      <c r="P45" s="75" t="s">
        <v>323</v>
      </c>
      <c r="U45" s="75" t="s">
        <v>658</v>
      </c>
      <c r="V45" s="75" t="s">
        <v>659</v>
      </c>
    </row>
    <row r="46" spans="4:24" x14ac:dyDescent="0.2">
      <c r="E46" s="39"/>
      <c r="N46" s="75" t="s">
        <v>482</v>
      </c>
      <c r="O46" s="75" t="s">
        <v>483</v>
      </c>
      <c r="P46" s="75" t="s">
        <v>437</v>
      </c>
      <c r="U46" s="75" t="s">
        <v>660</v>
      </c>
      <c r="V46" s="75" t="s">
        <v>661</v>
      </c>
    </row>
    <row r="47" spans="4:24" x14ac:dyDescent="0.2">
      <c r="E47" s="39"/>
      <c r="N47" s="75" t="s">
        <v>438</v>
      </c>
      <c r="O47" s="75" t="s">
        <v>439</v>
      </c>
      <c r="P47" s="75" t="s">
        <v>437</v>
      </c>
      <c r="U47" s="75" t="s">
        <v>662</v>
      </c>
      <c r="V47" s="75" t="s">
        <v>663</v>
      </c>
    </row>
    <row r="48" spans="4:24" x14ac:dyDescent="0.2">
      <c r="E48" s="39"/>
      <c r="N48" s="75" t="s">
        <v>327</v>
      </c>
      <c r="O48" s="75" t="s">
        <v>328</v>
      </c>
      <c r="P48" s="75" t="s">
        <v>326</v>
      </c>
      <c r="U48" s="75" t="s">
        <v>664</v>
      </c>
      <c r="V48" s="75" t="s">
        <v>665</v>
      </c>
    </row>
    <row r="49" spans="5:22" x14ac:dyDescent="0.2">
      <c r="E49" s="39"/>
      <c r="N49" s="75" t="s">
        <v>463</v>
      </c>
      <c r="O49" s="75" t="s">
        <v>464</v>
      </c>
      <c r="P49" s="75" t="s">
        <v>462</v>
      </c>
      <c r="U49" s="75" t="s">
        <v>666</v>
      </c>
      <c r="V49" s="75" t="s">
        <v>667</v>
      </c>
    </row>
    <row r="50" spans="5:22" x14ac:dyDescent="0.2">
      <c r="E50" s="39"/>
      <c r="N50" s="75" t="s">
        <v>552</v>
      </c>
      <c r="O50" s="75" t="s">
        <v>553</v>
      </c>
      <c r="P50" s="75" t="s">
        <v>462</v>
      </c>
      <c r="U50" s="75" t="s">
        <v>668</v>
      </c>
      <c r="V50" s="75" t="s">
        <v>669</v>
      </c>
    </row>
    <row r="51" spans="5:22" x14ac:dyDescent="0.2">
      <c r="E51" s="39"/>
      <c r="N51" s="75" t="s">
        <v>526</v>
      </c>
      <c r="O51" s="75" t="s">
        <v>527</v>
      </c>
      <c r="P51" s="75" t="s">
        <v>434</v>
      </c>
      <c r="U51" s="75" t="s">
        <v>670</v>
      </c>
      <c r="V51" s="75" t="s">
        <v>671</v>
      </c>
    </row>
    <row r="52" spans="5:22" x14ac:dyDescent="0.2">
      <c r="E52" s="39"/>
      <c r="N52" s="75" t="s">
        <v>354</v>
      </c>
      <c r="O52" s="75" t="s">
        <v>355</v>
      </c>
      <c r="P52" s="75" t="s">
        <v>353</v>
      </c>
      <c r="U52" s="75" t="s">
        <v>672</v>
      </c>
      <c r="V52" s="75" t="s">
        <v>673</v>
      </c>
    </row>
    <row r="53" spans="5:22" x14ac:dyDescent="0.2">
      <c r="E53" s="39"/>
      <c r="N53" s="75" t="s">
        <v>420</v>
      </c>
      <c r="O53" s="75" t="s">
        <v>421</v>
      </c>
      <c r="P53" s="75" t="s">
        <v>419</v>
      </c>
      <c r="U53" s="75" t="s">
        <v>674</v>
      </c>
      <c r="V53" s="75" t="s">
        <v>675</v>
      </c>
    </row>
    <row r="54" spans="5:22" x14ac:dyDescent="0.2">
      <c r="E54" s="39"/>
      <c r="N54" s="75" t="s">
        <v>360</v>
      </c>
      <c r="O54" s="75" t="s">
        <v>361</v>
      </c>
      <c r="P54" s="75" t="s">
        <v>359</v>
      </c>
      <c r="U54" s="75" t="s">
        <v>676</v>
      </c>
      <c r="V54" s="75" t="s">
        <v>677</v>
      </c>
    </row>
    <row r="55" spans="5:22" x14ac:dyDescent="0.2">
      <c r="E55" s="39"/>
      <c r="N55" s="75" t="s">
        <v>480</v>
      </c>
      <c r="O55" s="75" t="s">
        <v>481</v>
      </c>
      <c r="P55" s="75" t="s">
        <v>479</v>
      </c>
      <c r="U55" s="75" t="s">
        <v>678</v>
      </c>
      <c r="V55" s="75" t="s">
        <v>679</v>
      </c>
    </row>
    <row r="56" spans="5:22" x14ac:dyDescent="0.2">
      <c r="E56" s="39"/>
      <c r="N56" s="75" t="s">
        <v>480</v>
      </c>
      <c r="O56" s="75" t="s">
        <v>557</v>
      </c>
      <c r="P56" s="75" t="s">
        <v>479</v>
      </c>
      <c r="U56" s="75" t="s">
        <v>680</v>
      </c>
      <c r="V56" s="75" t="s">
        <v>681</v>
      </c>
    </row>
    <row r="57" spans="5:22" x14ac:dyDescent="0.2">
      <c r="E57" s="39"/>
      <c r="N57" s="75" t="s">
        <v>309</v>
      </c>
      <c r="O57" s="75" t="s">
        <v>310</v>
      </c>
      <c r="P57" s="75" t="s">
        <v>308</v>
      </c>
      <c r="U57" s="75" t="s">
        <v>682</v>
      </c>
      <c r="V57" s="75" t="s">
        <v>683</v>
      </c>
    </row>
    <row r="58" spans="5:22" x14ac:dyDescent="0.2">
      <c r="E58" s="39"/>
      <c r="N58" s="75" t="s">
        <v>411</v>
      </c>
      <c r="O58" s="75" t="s">
        <v>412</v>
      </c>
      <c r="P58" s="75" t="s">
        <v>410</v>
      </c>
      <c r="U58" s="75" t="s">
        <v>684</v>
      </c>
      <c r="V58" s="75" t="s">
        <v>685</v>
      </c>
    </row>
    <row r="59" spans="5:22" x14ac:dyDescent="0.2">
      <c r="E59" s="39"/>
      <c r="N59" s="75" t="s">
        <v>378</v>
      </c>
      <c r="O59" s="75" t="s">
        <v>379</v>
      </c>
      <c r="P59" s="75" t="s">
        <v>377</v>
      </c>
      <c r="U59" s="75" t="s">
        <v>686</v>
      </c>
      <c r="V59" s="75" t="s">
        <v>687</v>
      </c>
    </row>
    <row r="60" spans="5:22" x14ac:dyDescent="0.2">
      <c r="E60" s="39"/>
      <c r="N60" s="75" t="s">
        <v>538</v>
      </c>
      <c r="O60" s="75" t="s">
        <v>539</v>
      </c>
      <c r="P60" s="75" t="s">
        <v>537</v>
      </c>
      <c r="U60" s="75" t="s">
        <v>688</v>
      </c>
      <c r="V60" s="75" t="s">
        <v>689</v>
      </c>
    </row>
    <row r="61" spans="5:22" x14ac:dyDescent="0.2">
      <c r="E61" s="39"/>
      <c r="N61" s="75" t="s">
        <v>387</v>
      </c>
      <c r="O61" s="75" t="s">
        <v>388</v>
      </c>
      <c r="P61" s="75" t="s">
        <v>386</v>
      </c>
      <c r="U61" s="75" t="s">
        <v>690</v>
      </c>
      <c r="V61" s="75" t="s">
        <v>691</v>
      </c>
    </row>
    <row r="62" spans="5:22" x14ac:dyDescent="0.2">
      <c r="E62" s="39"/>
      <c r="N62" s="75" t="s">
        <v>321</v>
      </c>
      <c r="O62" s="75" t="s">
        <v>322</v>
      </c>
      <c r="P62" s="75" t="s">
        <v>320</v>
      </c>
      <c r="U62" s="75" t="s">
        <v>692</v>
      </c>
      <c r="V62" s="75" t="s">
        <v>693</v>
      </c>
    </row>
    <row r="63" spans="5:22" x14ac:dyDescent="0.2">
      <c r="E63" s="39"/>
      <c r="N63" s="75" t="s">
        <v>504</v>
      </c>
      <c r="O63" s="75" t="s">
        <v>505</v>
      </c>
      <c r="P63" s="75" t="s">
        <v>503</v>
      </c>
      <c r="U63" s="75" t="s">
        <v>694</v>
      </c>
      <c r="V63" s="75" t="s">
        <v>695</v>
      </c>
    </row>
    <row r="64" spans="5:22" x14ac:dyDescent="0.2">
      <c r="E64" s="39"/>
      <c r="N64" s="75" t="s">
        <v>529</v>
      </c>
      <c r="O64" s="75" t="s">
        <v>530</v>
      </c>
      <c r="P64" s="75" t="s">
        <v>528</v>
      </c>
      <c r="U64" s="75" t="s">
        <v>696</v>
      </c>
      <c r="V64" s="75" t="s">
        <v>697</v>
      </c>
    </row>
    <row r="65" spans="5:22" x14ac:dyDescent="0.2">
      <c r="E65" s="39"/>
      <c r="N65" s="75" t="s">
        <v>312</v>
      </c>
      <c r="O65" s="75" t="s">
        <v>313</v>
      </c>
      <c r="P65" s="75" t="s">
        <v>311</v>
      </c>
      <c r="U65" s="75" t="s">
        <v>698</v>
      </c>
      <c r="V65" s="75" t="s">
        <v>699</v>
      </c>
    </row>
    <row r="66" spans="5:22" x14ac:dyDescent="0.2">
      <c r="E66" s="39"/>
      <c r="N66" s="75" t="s">
        <v>366</v>
      </c>
      <c r="O66" s="75" t="s">
        <v>367</v>
      </c>
      <c r="P66" s="75" t="s">
        <v>365</v>
      </c>
      <c r="U66" s="75" t="s">
        <v>700</v>
      </c>
      <c r="V66" s="75" t="s">
        <v>701</v>
      </c>
    </row>
    <row r="67" spans="5:22" x14ac:dyDescent="0.2">
      <c r="E67" s="39"/>
      <c r="N67" s="75" t="s">
        <v>475</v>
      </c>
      <c r="O67" s="75" t="s">
        <v>476</v>
      </c>
      <c r="P67" s="75" t="s">
        <v>365</v>
      </c>
      <c r="U67" s="75" t="s">
        <v>702</v>
      </c>
      <c r="V67" s="75" t="s">
        <v>703</v>
      </c>
    </row>
    <row r="68" spans="5:22" x14ac:dyDescent="0.2">
      <c r="E68" s="39"/>
      <c r="N68" s="75" t="s">
        <v>512</v>
      </c>
      <c r="O68" s="75" t="s">
        <v>513</v>
      </c>
      <c r="P68" s="75" t="s">
        <v>511</v>
      </c>
      <c r="U68" s="75" t="s">
        <v>704</v>
      </c>
      <c r="V68" s="75" t="s">
        <v>705</v>
      </c>
    </row>
    <row r="69" spans="5:22" x14ac:dyDescent="0.2">
      <c r="E69" s="39"/>
      <c r="N69" s="75" t="s">
        <v>351</v>
      </c>
      <c r="O69" s="75" t="s">
        <v>352</v>
      </c>
      <c r="P69" s="75" t="s">
        <v>350</v>
      </c>
      <c r="U69" s="75" t="s">
        <v>706</v>
      </c>
      <c r="V69" s="75" t="s">
        <v>707</v>
      </c>
    </row>
    <row r="70" spans="5:22" x14ac:dyDescent="0.2">
      <c r="E70" s="39"/>
      <c r="N70" s="75" t="s">
        <v>375</v>
      </c>
      <c r="O70" s="75" t="s">
        <v>376</v>
      </c>
      <c r="P70" s="75" t="s">
        <v>374</v>
      </c>
      <c r="U70" s="75" t="s">
        <v>708</v>
      </c>
      <c r="V70" s="75" t="s">
        <v>709</v>
      </c>
    </row>
    <row r="71" spans="5:22" x14ac:dyDescent="0.2">
      <c r="E71" s="39"/>
      <c r="N71" s="75" t="s">
        <v>345</v>
      </c>
      <c r="O71" s="75" t="s">
        <v>346</v>
      </c>
      <c r="P71" s="75" t="s">
        <v>344</v>
      </c>
      <c r="U71" s="75" t="s">
        <v>710</v>
      </c>
      <c r="V71" s="75" t="s">
        <v>711</v>
      </c>
    </row>
    <row r="72" spans="5:22" x14ac:dyDescent="0.2">
      <c r="E72" s="39"/>
      <c r="N72" s="75" t="s">
        <v>550</v>
      </c>
      <c r="O72" s="75" t="s">
        <v>551</v>
      </c>
      <c r="P72" s="75" t="s">
        <v>549</v>
      </c>
      <c r="U72" s="75" t="s">
        <v>712</v>
      </c>
      <c r="V72" s="75" t="s">
        <v>713</v>
      </c>
    </row>
    <row r="73" spans="5:22" x14ac:dyDescent="0.2">
      <c r="E73" s="39"/>
      <c r="N73" s="75" t="s">
        <v>501</v>
      </c>
      <c r="O73" s="75" t="s">
        <v>502</v>
      </c>
      <c r="P73" s="75" t="s">
        <v>500</v>
      </c>
      <c r="U73" s="75" t="s">
        <v>714</v>
      </c>
      <c r="V73" s="75" t="s">
        <v>715</v>
      </c>
    </row>
    <row r="74" spans="5:22" x14ac:dyDescent="0.2">
      <c r="E74" s="39"/>
      <c r="N74" s="75" t="s">
        <v>441</v>
      </c>
      <c r="O74" s="75" t="s">
        <v>442</v>
      </c>
      <c r="P74" s="75" t="s">
        <v>440</v>
      </c>
      <c r="U74" s="75" t="s">
        <v>716</v>
      </c>
      <c r="V74" s="75" t="s">
        <v>717</v>
      </c>
    </row>
    <row r="75" spans="5:22" x14ac:dyDescent="0.2">
      <c r="E75" s="39"/>
      <c r="N75" s="75" t="s">
        <v>491</v>
      </c>
      <c r="O75" s="75" t="s">
        <v>492</v>
      </c>
      <c r="P75" s="75" t="s">
        <v>490</v>
      </c>
      <c r="U75" s="75" t="s">
        <v>718</v>
      </c>
      <c r="V75" s="75" t="s">
        <v>719</v>
      </c>
    </row>
    <row r="76" spans="5:22" x14ac:dyDescent="0.2">
      <c r="E76" s="39"/>
      <c r="N76" s="75" t="s">
        <v>532</v>
      </c>
      <c r="O76" s="75" t="s">
        <v>533</v>
      </c>
      <c r="P76" s="75" t="s">
        <v>531</v>
      </c>
      <c r="U76" s="75" t="s">
        <v>720</v>
      </c>
      <c r="V76" s="75" t="s">
        <v>721</v>
      </c>
    </row>
    <row r="77" spans="5:22" x14ac:dyDescent="0.2">
      <c r="E77" s="39"/>
      <c r="N77" s="75" t="s">
        <v>568</v>
      </c>
      <c r="O77" s="75" t="s">
        <v>569</v>
      </c>
      <c r="P77" s="75" t="s">
        <v>567</v>
      </c>
      <c r="U77" s="75" t="s">
        <v>722</v>
      </c>
      <c r="V77" s="75" t="s">
        <v>723</v>
      </c>
    </row>
    <row r="78" spans="5:22" x14ac:dyDescent="0.2">
      <c r="E78" s="39"/>
      <c r="N78" s="75" t="s">
        <v>414</v>
      </c>
      <c r="O78" s="75" t="s">
        <v>415</v>
      </c>
      <c r="P78" s="75" t="s">
        <v>413</v>
      </c>
      <c r="U78" s="75" t="s">
        <v>724</v>
      </c>
      <c r="V78" s="75" t="s">
        <v>725</v>
      </c>
    </row>
    <row r="79" spans="5:22" x14ac:dyDescent="0.2">
      <c r="E79" s="39"/>
      <c r="N79" s="75" t="s">
        <v>477</v>
      </c>
      <c r="O79" s="75" t="s">
        <v>478</v>
      </c>
      <c r="P79" s="75" t="s">
        <v>413</v>
      </c>
      <c r="U79" s="75" t="s">
        <v>726</v>
      </c>
      <c r="V79" s="75" t="s">
        <v>727</v>
      </c>
    </row>
    <row r="80" spans="5:22" x14ac:dyDescent="0.2">
      <c r="E80" s="39"/>
      <c r="N80" s="75" t="s">
        <v>336</v>
      </c>
      <c r="O80" s="75" t="s">
        <v>337</v>
      </c>
      <c r="P80" s="75" t="s">
        <v>335</v>
      </c>
      <c r="U80" s="75" t="s">
        <v>728</v>
      </c>
      <c r="V80" s="75" t="s">
        <v>729</v>
      </c>
    </row>
    <row r="81" spans="5:22" x14ac:dyDescent="0.2">
      <c r="E81" s="39"/>
      <c r="N81" s="75" t="s">
        <v>432</v>
      </c>
      <c r="O81" s="75" t="s">
        <v>433</v>
      </c>
      <c r="P81" s="75" t="s">
        <v>431</v>
      </c>
      <c r="U81" s="75" t="s">
        <v>730</v>
      </c>
      <c r="V81" s="75" t="s">
        <v>731</v>
      </c>
    </row>
    <row r="82" spans="5:22" x14ac:dyDescent="0.2">
      <c r="E82" s="39"/>
      <c r="N82" s="75" t="s">
        <v>458</v>
      </c>
      <c r="O82" s="75" t="s">
        <v>459</v>
      </c>
      <c r="P82" s="75" t="s">
        <v>431</v>
      </c>
      <c r="U82" s="75" t="s">
        <v>732</v>
      </c>
      <c r="V82" s="75" t="s">
        <v>733</v>
      </c>
    </row>
    <row r="83" spans="5:22" x14ac:dyDescent="0.2">
      <c r="E83" s="39"/>
      <c r="N83" s="75" t="s">
        <v>435</v>
      </c>
      <c r="O83" s="75" t="s">
        <v>436</v>
      </c>
      <c r="P83" s="75" t="s">
        <v>434</v>
      </c>
      <c r="U83" s="75" t="s">
        <v>734</v>
      </c>
      <c r="V83" s="75" t="s">
        <v>735</v>
      </c>
    </row>
    <row r="84" spans="5:22" x14ac:dyDescent="0.2">
      <c r="E84" s="39"/>
      <c r="N84" s="75" t="s">
        <v>547</v>
      </c>
      <c r="O84" s="75" t="s">
        <v>548</v>
      </c>
      <c r="P84" s="75" t="s">
        <v>546</v>
      </c>
      <c r="U84" s="75" t="s">
        <v>736</v>
      </c>
      <c r="V84" s="75" t="s">
        <v>737</v>
      </c>
    </row>
    <row r="85" spans="5:22" x14ac:dyDescent="0.2">
      <c r="E85" s="39"/>
      <c r="N85" s="75" t="s">
        <v>426</v>
      </c>
      <c r="O85" s="75" t="s">
        <v>427</v>
      </c>
      <c r="P85" s="75" t="s">
        <v>425</v>
      </c>
      <c r="U85" s="75" t="s">
        <v>738</v>
      </c>
      <c r="V85" s="75" t="s">
        <v>739</v>
      </c>
    </row>
    <row r="86" spans="5:22" x14ac:dyDescent="0.2">
      <c r="E86" s="39"/>
      <c r="N86" s="75" t="s">
        <v>486</v>
      </c>
      <c r="O86" s="75" t="s">
        <v>487</v>
      </c>
      <c r="P86" s="75" t="s">
        <v>425</v>
      </c>
      <c r="U86" s="75" t="s">
        <v>740</v>
      </c>
      <c r="V86" s="75" t="s">
        <v>741</v>
      </c>
    </row>
    <row r="87" spans="5:22" x14ac:dyDescent="0.2">
      <c r="E87" s="39"/>
      <c r="N87" s="75" t="s">
        <v>544</v>
      </c>
      <c r="O87" s="75" t="s">
        <v>545</v>
      </c>
      <c r="P87" s="75" t="s">
        <v>543</v>
      </c>
      <c r="U87" s="75" t="s">
        <v>742</v>
      </c>
      <c r="V87" s="75" t="s">
        <v>743</v>
      </c>
    </row>
    <row r="88" spans="5:22" x14ac:dyDescent="0.2">
      <c r="E88" s="39"/>
      <c r="N88" s="75" t="s">
        <v>555</v>
      </c>
      <c r="O88" s="75" t="s">
        <v>556</v>
      </c>
      <c r="P88" s="75" t="s">
        <v>554</v>
      </c>
      <c r="U88" s="75" t="s">
        <v>744</v>
      </c>
      <c r="V88" s="75" t="s">
        <v>745</v>
      </c>
    </row>
    <row r="89" spans="5:22" x14ac:dyDescent="0.2">
      <c r="E89" s="39"/>
      <c r="N89" s="75" t="s">
        <v>402</v>
      </c>
      <c r="O89" s="75" t="s">
        <v>403</v>
      </c>
      <c r="P89" s="75" t="s">
        <v>401</v>
      </c>
      <c r="U89" s="75" t="s">
        <v>746</v>
      </c>
      <c r="V89" s="75" t="s">
        <v>747</v>
      </c>
    </row>
    <row r="90" spans="5:22" x14ac:dyDescent="0.2">
      <c r="E90" s="39"/>
      <c r="N90" s="75" t="s">
        <v>467</v>
      </c>
      <c r="O90" s="75" t="s">
        <v>468</v>
      </c>
      <c r="P90" s="75" t="s">
        <v>401</v>
      </c>
      <c r="U90" s="75" t="s">
        <v>748</v>
      </c>
      <c r="V90" s="75" t="s">
        <v>749</v>
      </c>
    </row>
    <row r="91" spans="5:22" x14ac:dyDescent="0.2">
      <c r="E91" s="39"/>
      <c r="N91" s="75" t="s">
        <v>300</v>
      </c>
      <c r="O91" s="75" t="s">
        <v>301</v>
      </c>
      <c r="P91" s="75" t="s">
        <v>299</v>
      </c>
      <c r="U91" s="75" t="s">
        <v>750</v>
      </c>
      <c r="V91" s="75" t="s">
        <v>751</v>
      </c>
    </row>
    <row r="92" spans="5:22" x14ac:dyDescent="0.2">
      <c r="E92" s="39"/>
      <c r="N92" s="75" t="s">
        <v>456</v>
      </c>
      <c r="O92" s="75" t="s">
        <v>457</v>
      </c>
      <c r="P92" s="75" t="s">
        <v>455</v>
      </c>
      <c r="U92" s="75" t="s">
        <v>752</v>
      </c>
      <c r="V92" s="75" t="s">
        <v>753</v>
      </c>
    </row>
    <row r="93" spans="5:22" x14ac:dyDescent="0.2">
      <c r="E93" s="39"/>
      <c r="N93" s="75" t="s">
        <v>465</v>
      </c>
      <c r="O93" s="75" t="s">
        <v>466</v>
      </c>
      <c r="P93" s="75" t="s">
        <v>455</v>
      </c>
      <c r="U93" s="75" t="s">
        <v>754</v>
      </c>
      <c r="V93" s="75" t="s">
        <v>755</v>
      </c>
    </row>
    <row r="94" spans="5:22" x14ac:dyDescent="0.2">
      <c r="E94" s="39"/>
      <c r="N94" s="75" t="s">
        <v>342</v>
      </c>
      <c r="O94" s="75" t="s">
        <v>343</v>
      </c>
      <c r="P94" s="75" t="s">
        <v>341</v>
      </c>
      <c r="U94" s="75" t="s">
        <v>756</v>
      </c>
      <c r="V94" s="75" t="s">
        <v>757</v>
      </c>
    </row>
    <row r="95" spans="5:22" x14ac:dyDescent="0.2">
      <c r="E95" s="39"/>
      <c r="N95" s="75" t="s">
        <v>408</v>
      </c>
      <c r="O95" s="75" t="s">
        <v>409</v>
      </c>
      <c r="P95" s="75" t="s">
        <v>407</v>
      </c>
      <c r="U95" s="75" t="s">
        <v>758</v>
      </c>
      <c r="V95" s="75" t="s">
        <v>759</v>
      </c>
    </row>
    <row r="96" spans="5:22" x14ac:dyDescent="0.2">
      <c r="E96" s="39"/>
      <c r="N96" s="75" t="s">
        <v>460</v>
      </c>
      <c r="O96" s="75" t="s">
        <v>461</v>
      </c>
      <c r="P96" s="75" t="s">
        <v>407</v>
      </c>
      <c r="U96" s="75" t="s">
        <v>760</v>
      </c>
      <c r="V96" s="75" t="s">
        <v>761</v>
      </c>
    </row>
    <row r="97" spans="5:22" x14ac:dyDescent="0.2">
      <c r="E97" s="39"/>
      <c r="N97" s="75" t="s">
        <v>381</v>
      </c>
      <c r="O97" s="75" t="s">
        <v>382</v>
      </c>
      <c r="P97" s="75" t="s">
        <v>380</v>
      </c>
      <c r="U97" s="75" t="s">
        <v>762</v>
      </c>
      <c r="V97" s="75" t="s">
        <v>763</v>
      </c>
    </row>
    <row r="98" spans="5:22" x14ac:dyDescent="0.2">
      <c r="E98" s="39"/>
      <c r="N98" s="75" t="s">
        <v>450</v>
      </c>
      <c r="O98" s="75" t="s">
        <v>451</v>
      </c>
      <c r="P98" s="75" t="s">
        <v>449</v>
      </c>
      <c r="U98" s="75" t="s">
        <v>764</v>
      </c>
      <c r="V98" s="75" t="s">
        <v>765</v>
      </c>
    </row>
    <row r="99" spans="5:22" x14ac:dyDescent="0.2">
      <c r="E99" s="39"/>
      <c r="N99" s="75" t="s">
        <v>348</v>
      </c>
      <c r="O99" s="75" t="s">
        <v>349</v>
      </c>
      <c r="P99" s="75" t="s">
        <v>347</v>
      </c>
      <c r="U99" s="75" t="s">
        <v>766</v>
      </c>
      <c r="V99" s="75" t="s">
        <v>767</v>
      </c>
    </row>
    <row r="100" spans="5:22" x14ac:dyDescent="0.2">
      <c r="E100" s="39"/>
      <c r="N100" s="75" t="s">
        <v>339</v>
      </c>
      <c r="O100" s="75" t="s">
        <v>340</v>
      </c>
      <c r="P100" s="75" t="s">
        <v>338</v>
      </c>
      <c r="U100" s="75" t="s">
        <v>768</v>
      </c>
      <c r="V100" s="75" t="s">
        <v>769</v>
      </c>
    </row>
    <row r="101" spans="5:22" x14ac:dyDescent="0.2">
      <c r="E101" s="39"/>
      <c r="U101" s="75" t="s">
        <v>770</v>
      </c>
      <c r="V101" s="75" t="s">
        <v>771</v>
      </c>
    </row>
    <row r="102" spans="5:22" x14ac:dyDescent="0.2">
      <c r="E102" s="39"/>
      <c r="U102" s="75" t="s">
        <v>772</v>
      </c>
      <c r="V102" s="75" t="s">
        <v>773</v>
      </c>
    </row>
    <row r="103" spans="5:22" x14ac:dyDescent="0.2">
      <c r="E103" s="39"/>
      <c r="U103" s="75" t="s">
        <v>774</v>
      </c>
      <c r="V103" s="75" t="s">
        <v>775</v>
      </c>
    </row>
    <row r="104" spans="5:22" x14ac:dyDescent="0.2">
      <c r="E104" s="39"/>
      <c r="U104" s="75" t="s">
        <v>776</v>
      </c>
      <c r="V104" s="75" t="s">
        <v>777</v>
      </c>
    </row>
    <row r="105" spans="5:22" x14ac:dyDescent="0.2">
      <c r="E105" s="39"/>
      <c r="U105" s="75" t="s">
        <v>778</v>
      </c>
      <c r="V105" s="75" t="s">
        <v>779</v>
      </c>
    </row>
    <row r="106" spans="5:22" x14ac:dyDescent="0.2">
      <c r="E106" s="39"/>
      <c r="U106" s="75" t="s">
        <v>780</v>
      </c>
      <c r="V106" s="75" t="s">
        <v>781</v>
      </c>
    </row>
    <row r="107" spans="5:22" x14ac:dyDescent="0.2">
      <c r="E107" s="39"/>
      <c r="U107" s="75" t="s">
        <v>782</v>
      </c>
      <c r="V107" s="75" t="s">
        <v>783</v>
      </c>
    </row>
    <row r="108" spans="5:22" x14ac:dyDescent="0.2">
      <c r="E108" s="39"/>
      <c r="U108" s="75" t="s">
        <v>784</v>
      </c>
      <c r="V108" s="75" t="s">
        <v>785</v>
      </c>
    </row>
    <row r="109" spans="5:22" x14ac:dyDescent="0.2">
      <c r="E109" s="39"/>
      <c r="U109" s="75" t="s">
        <v>786</v>
      </c>
      <c r="V109" s="75" t="s">
        <v>787</v>
      </c>
    </row>
    <row r="110" spans="5:22" x14ac:dyDescent="0.2">
      <c r="E110" s="39"/>
      <c r="U110" s="75" t="s">
        <v>788</v>
      </c>
      <c r="V110" s="75" t="s">
        <v>789</v>
      </c>
    </row>
    <row r="111" spans="5:22" x14ac:dyDescent="0.2">
      <c r="E111" s="39"/>
      <c r="U111" s="75" t="s">
        <v>790</v>
      </c>
      <c r="V111" s="75" t="s">
        <v>791</v>
      </c>
    </row>
    <row r="112" spans="5:22" x14ac:dyDescent="0.2">
      <c r="E112" s="39"/>
      <c r="U112" s="75" t="s">
        <v>792</v>
      </c>
      <c r="V112" s="75" t="s">
        <v>793</v>
      </c>
    </row>
    <row r="113" spans="5:22" x14ac:dyDescent="0.2">
      <c r="E113" s="39"/>
      <c r="U113" s="75" t="s">
        <v>794</v>
      </c>
      <c r="V113" s="75" t="s">
        <v>795</v>
      </c>
    </row>
    <row r="114" spans="5:22" x14ac:dyDescent="0.2">
      <c r="E114" s="39"/>
      <c r="U114" s="75" t="s">
        <v>796</v>
      </c>
      <c r="V114" s="75" t="s">
        <v>797</v>
      </c>
    </row>
    <row r="115" spans="5:22" x14ac:dyDescent="0.2">
      <c r="E115" s="39"/>
      <c r="U115" s="75" t="s">
        <v>798</v>
      </c>
      <c r="V115" s="75" t="s">
        <v>799</v>
      </c>
    </row>
    <row r="116" spans="5:22" x14ac:dyDescent="0.2">
      <c r="E116" s="39"/>
      <c r="U116" s="75" t="s">
        <v>800</v>
      </c>
      <c r="V116" s="75" t="s">
        <v>801</v>
      </c>
    </row>
    <row r="117" spans="5:22" x14ac:dyDescent="0.2">
      <c r="E117" s="39"/>
      <c r="U117" s="75" t="s">
        <v>802</v>
      </c>
      <c r="V117" s="75" t="s">
        <v>803</v>
      </c>
    </row>
    <row r="118" spans="5:22" x14ac:dyDescent="0.2">
      <c r="E118" s="39"/>
      <c r="U118" s="75" t="s">
        <v>804</v>
      </c>
      <c r="V118" s="75" t="s">
        <v>805</v>
      </c>
    </row>
    <row r="119" spans="5:22" x14ac:dyDescent="0.2">
      <c r="E119" s="39"/>
      <c r="U119" s="75" t="s">
        <v>806</v>
      </c>
      <c r="V119" s="75" t="s">
        <v>807</v>
      </c>
    </row>
    <row r="120" spans="5:22" x14ac:dyDescent="0.2">
      <c r="E120" s="39"/>
      <c r="U120" s="75" t="s">
        <v>808</v>
      </c>
      <c r="V120" s="75" t="s">
        <v>809</v>
      </c>
    </row>
    <row r="121" spans="5:22" x14ac:dyDescent="0.2">
      <c r="E121" s="39"/>
      <c r="U121" s="75" t="s">
        <v>810</v>
      </c>
      <c r="V121" s="75" t="s">
        <v>811</v>
      </c>
    </row>
    <row r="122" spans="5:22" x14ac:dyDescent="0.2">
      <c r="E122" s="39"/>
      <c r="U122" s="75" t="s">
        <v>812</v>
      </c>
      <c r="V122" s="75" t="s">
        <v>813</v>
      </c>
    </row>
    <row r="123" spans="5:22" x14ac:dyDescent="0.2">
      <c r="E123" s="39"/>
      <c r="U123" s="75" t="s">
        <v>814</v>
      </c>
      <c r="V123" s="75" t="s">
        <v>815</v>
      </c>
    </row>
    <row r="124" spans="5:22" x14ac:dyDescent="0.2">
      <c r="E124" s="39"/>
      <c r="U124" s="75" t="s">
        <v>816</v>
      </c>
      <c r="V124" s="75" t="s">
        <v>817</v>
      </c>
    </row>
    <row r="125" spans="5:22" x14ac:dyDescent="0.2">
      <c r="E125" s="39"/>
      <c r="U125" s="75" t="s">
        <v>818</v>
      </c>
      <c r="V125" s="75" t="s">
        <v>819</v>
      </c>
    </row>
    <row r="126" spans="5:22" x14ac:dyDescent="0.2">
      <c r="E126" s="39"/>
      <c r="U126" s="75" t="s">
        <v>820</v>
      </c>
      <c r="V126" s="75" t="s">
        <v>821</v>
      </c>
    </row>
    <row r="127" spans="5:22" x14ac:dyDescent="0.2">
      <c r="E127" s="39"/>
      <c r="U127" s="75" t="s">
        <v>822</v>
      </c>
      <c r="V127" s="75" t="s">
        <v>823</v>
      </c>
    </row>
    <row r="128" spans="5:22" x14ac:dyDescent="0.2">
      <c r="E128" s="39"/>
      <c r="U128" s="75" t="s">
        <v>824</v>
      </c>
      <c r="V128" s="75" t="s">
        <v>825</v>
      </c>
    </row>
    <row r="129" spans="5:22" x14ac:dyDescent="0.2">
      <c r="E129" s="39"/>
      <c r="U129" s="75" t="s">
        <v>826</v>
      </c>
      <c r="V129" s="75" t="s">
        <v>827</v>
      </c>
    </row>
    <row r="130" spans="5:22" x14ac:dyDescent="0.2">
      <c r="E130" s="39"/>
      <c r="U130" s="75" t="s">
        <v>828</v>
      </c>
      <c r="V130" s="75" t="s">
        <v>829</v>
      </c>
    </row>
    <row r="131" spans="5:22" x14ac:dyDescent="0.2">
      <c r="E131" s="39"/>
      <c r="U131" s="75" t="s">
        <v>830</v>
      </c>
      <c r="V131" s="75" t="s">
        <v>831</v>
      </c>
    </row>
    <row r="132" spans="5:22" x14ac:dyDescent="0.2">
      <c r="E132" s="39"/>
      <c r="U132" s="75" t="s">
        <v>832</v>
      </c>
      <c r="V132" s="75" t="s">
        <v>833</v>
      </c>
    </row>
    <row r="133" spans="5:22" x14ac:dyDescent="0.2">
      <c r="E133" s="39"/>
      <c r="U133" s="75" t="s">
        <v>834</v>
      </c>
      <c r="V133" s="75" t="s">
        <v>835</v>
      </c>
    </row>
    <row r="134" spans="5:22" x14ac:dyDescent="0.2">
      <c r="E134" s="39"/>
      <c r="U134" s="75" t="s">
        <v>836</v>
      </c>
      <c r="V134" s="75" t="s">
        <v>837</v>
      </c>
    </row>
    <row r="135" spans="5:22" x14ac:dyDescent="0.2">
      <c r="E135" s="39"/>
      <c r="U135" s="75" t="s">
        <v>838</v>
      </c>
      <c r="V135" s="75" t="s">
        <v>839</v>
      </c>
    </row>
    <row r="136" spans="5:22" x14ac:dyDescent="0.2">
      <c r="E136" s="39"/>
      <c r="U136" s="75" t="s">
        <v>840</v>
      </c>
      <c r="V136" s="75" t="s">
        <v>841</v>
      </c>
    </row>
    <row r="137" spans="5:22" x14ac:dyDescent="0.2">
      <c r="E137" s="39"/>
      <c r="U137" s="75" t="s">
        <v>842</v>
      </c>
      <c r="V137" s="75" t="s">
        <v>843</v>
      </c>
    </row>
    <row r="138" spans="5:22" x14ac:dyDescent="0.2">
      <c r="E138" s="39"/>
      <c r="U138" s="75" t="s">
        <v>844</v>
      </c>
      <c r="V138" s="75" t="s">
        <v>845</v>
      </c>
    </row>
    <row r="139" spans="5:22" x14ac:dyDescent="0.2">
      <c r="E139" s="39"/>
      <c r="U139" s="75" t="s">
        <v>846</v>
      </c>
      <c r="V139" s="75" t="s">
        <v>847</v>
      </c>
    </row>
    <row r="140" spans="5:22" x14ac:dyDescent="0.2">
      <c r="E140" s="39"/>
      <c r="U140" s="75" t="s">
        <v>848</v>
      </c>
      <c r="V140" s="75" t="s">
        <v>849</v>
      </c>
    </row>
    <row r="141" spans="5:22" x14ac:dyDescent="0.2">
      <c r="E141" s="39"/>
      <c r="U141" s="75" t="s">
        <v>850</v>
      </c>
      <c r="V141" s="75" t="s">
        <v>851</v>
      </c>
    </row>
    <row r="142" spans="5:22" x14ac:dyDescent="0.2">
      <c r="E142" s="39"/>
      <c r="U142" s="75" t="s">
        <v>852</v>
      </c>
      <c r="V142" s="75" t="s">
        <v>853</v>
      </c>
    </row>
    <row r="143" spans="5:22" x14ac:dyDescent="0.2">
      <c r="E143" s="39"/>
      <c r="U143" s="75" t="s">
        <v>854</v>
      </c>
      <c r="V143" s="75" t="s">
        <v>855</v>
      </c>
    </row>
    <row r="144" spans="5:22" x14ac:dyDescent="0.2">
      <c r="U144" s="75" t="s">
        <v>856</v>
      </c>
      <c r="V144" s="75" t="s">
        <v>857</v>
      </c>
    </row>
    <row r="145" spans="21:22" x14ac:dyDescent="0.2">
      <c r="U145" s="75" t="s">
        <v>858</v>
      </c>
      <c r="V145" s="75" t="s">
        <v>859</v>
      </c>
    </row>
    <row r="146" spans="21:22" x14ac:dyDescent="0.2">
      <c r="U146" s="75" t="s">
        <v>860</v>
      </c>
      <c r="V146" s="75" t="s">
        <v>861</v>
      </c>
    </row>
    <row r="147" spans="21:22" x14ac:dyDescent="0.2">
      <c r="U147" s="75" t="s">
        <v>862</v>
      </c>
      <c r="V147" s="75" t="s">
        <v>863</v>
      </c>
    </row>
    <row r="148" spans="21:22" x14ac:dyDescent="0.2">
      <c r="U148" s="75" t="s">
        <v>864</v>
      </c>
      <c r="V148" s="75" t="s">
        <v>865</v>
      </c>
    </row>
    <row r="149" spans="21:22" x14ac:dyDescent="0.2">
      <c r="U149" s="75" t="s">
        <v>866</v>
      </c>
      <c r="V149" s="75" t="s">
        <v>867</v>
      </c>
    </row>
    <row r="150" spans="21:22" x14ac:dyDescent="0.2">
      <c r="U150" s="75" t="s">
        <v>868</v>
      </c>
      <c r="V150" s="75" t="s">
        <v>869</v>
      </c>
    </row>
    <row r="151" spans="21:22" x14ac:dyDescent="0.2">
      <c r="U151" s="75" t="s">
        <v>870</v>
      </c>
      <c r="V151" s="75" t="s">
        <v>871</v>
      </c>
    </row>
    <row r="152" spans="21:22" x14ac:dyDescent="0.2">
      <c r="U152" s="75" t="s">
        <v>872</v>
      </c>
      <c r="V152" s="75" t="s">
        <v>873</v>
      </c>
    </row>
    <row r="153" spans="21:22" x14ac:dyDescent="0.2">
      <c r="U153" s="75" t="s">
        <v>874</v>
      </c>
      <c r="V153" s="75" t="s">
        <v>875</v>
      </c>
    </row>
    <row r="154" spans="21:22" x14ac:dyDescent="0.2">
      <c r="U154" s="75" t="s">
        <v>876</v>
      </c>
      <c r="V154" s="75" t="s">
        <v>877</v>
      </c>
    </row>
    <row r="155" spans="21:22" x14ac:dyDescent="0.2">
      <c r="U155" s="75" t="s">
        <v>878</v>
      </c>
      <c r="V155" s="75" t="s">
        <v>879</v>
      </c>
    </row>
    <row r="156" spans="21:22" x14ac:dyDescent="0.2">
      <c r="U156" s="75" t="s">
        <v>880</v>
      </c>
      <c r="V156" s="75" t="s">
        <v>881</v>
      </c>
    </row>
    <row r="157" spans="21:22" x14ac:dyDescent="0.2">
      <c r="U157" s="75" t="s">
        <v>882</v>
      </c>
      <c r="V157" s="75" t="s">
        <v>883</v>
      </c>
    </row>
    <row r="158" spans="21:22" x14ac:dyDescent="0.2">
      <c r="U158" s="75" t="s">
        <v>884</v>
      </c>
      <c r="V158" s="75" t="s">
        <v>885</v>
      </c>
    </row>
    <row r="159" spans="21:22" x14ac:dyDescent="0.2">
      <c r="U159" s="75" t="s">
        <v>886</v>
      </c>
      <c r="V159" s="75" t="s">
        <v>887</v>
      </c>
    </row>
    <row r="160" spans="21:22" x14ac:dyDescent="0.2">
      <c r="U160" s="75" t="s">
        <v>888</v>
      </c>
      <c r="V160" s="75" t="s">
        <v>889</v>
      </c>
    </row>
    <row r="161" spans="21:22" x14ac:dyDescent="0.2">
      <c r="U161" s="75" t="s">
        <v>890</v>
      </c>
      <c r="V161" s="75" t="s">
        <v>891</v>
      </c>
    </row>
    <row r="162" spans="21:22" x14ac:dyDescent="0.2">
      <c r="U162" s="75" t="s">
        <v>892</v>
      </c>
      <c r="V162" s="75" t="s">
        <v>893</v>
      </c>
    </row>
    <row r="163" spans="21:22" x14ac:dyDescent="0.2">
      <c r="U163" s="75" t="s">
        <v>894</v>
      </c>
      <c r="V163" s="75" t="s">
        <v>895</v>
      </c>
    </row>
    <row r="164" spans="21:22" x14ac:dyDescent="0.2">
      <c r="U164" s="75" t="s">
        <v>896</v>
      </c>
      <c r="V164" s="75" t="s">
        <v>897</v>
      </c>
    </row>
    <row r="165" spans="21:22" x14ac:dyDescent="0.2">
      <c r="U165" s="75" t="s">
        <v>898</v>
      </c>
      <c r="V165" s="75" t="s">
        <v>899</v>
      </c>
    </row>
    <row r="166" spans="21:22" x14ac:dyDescent="0.2">
      <c r="U166" s="75" t="s">
        <v>900</v>
      </c>
      <c r="V166" s="75" t="s">
        <v>901</v>
      </c>
    </row>
    <row r="167" spans="21:22" x14ac:dyDescent="0.2">
      <c r="U167" s="75" t="s">
        <v>902</v>
      </c>
      <c r="V167" s="75" t="s">
        <v>903</v>
      </c>
    </row>
    <row r="168" spans="21:22" x14ac:dyDescent="0.2">
      <c r="U168" s="75" t="s">
        <v>904</v>
      </c>
      <c r="V168" s="75" t="s">
        <v>905</v>
      </c>
    </row>
    <row r="169" spans="21:22" x14ac:dyDescent="0.2">
      <c r="U169" s="75" t="s">
        <v>197</v>
      </c>
      <c r="V169" s="75" t="s">
        <v>906</v>
      </c>
    </row>
    <row r="170" spans="21:22" x14ac:dyDescent="0.2">
      <c r="U170" s="75" t="s">
        <v>907</v>
      </c>
      <c r="V170" s="75" t="s">
        <v>908</v>
      </c>
    </row>
    <row r="171" spans="21:22" x14ac:dyDescent="0.2">
      <c r="U171" s="75" t="s">
        <v>909</v>
      </c>
      <c r="V171" s="75" t="s">
        <v>910</v>
      </c>
    </row>
    <row r="172" spans="21:22" x14ac:dyDescent="0.2">
      <c r="U172" s="75" t="s">
        <v>911</v>
      </c>
      <c r="V172" s="75" t="s">
        <v>912</v>
      </c>
    </row>
    <row r="173" spans="21:22" x14ac:dyDescent="0.2">
      <c r="U173" s="75" t="s">
        <v>913</v>
      </c>
      <c r="V173" s="75" t="s">
        <v>914</v>
      </c>
    </row>
    <row r="174" spans="21:22" x14ac:dyDescent="0.2">
      <c r="U174" s="75" t="s">
        <v>915</v>
      </c>
      <c r="V174" s="75" t="s">
        <v>916</v>
      </c>
    </row>
    <row r="175" spans="21:22" x14ac:dyDescent="0.2">
      <c r="U175" s="75" t="s">
        <v>917</v>
      </c>
      <c r="V175" s="75" t="s">
        <v>918</v>
      </c>
    </row>
    <row r="176" spans="21:22" x14ac:dyDescent="0.2">
      <c r="U176" s="75" t="s">
        <v>919</v>
      </c>
      <c r="V176" s="75" t="s">
        <v>920</v>
      </c>
    </row>
    <row r="177" spans="21:22" x14ac:dyDescent="0.2">
      <c r="U177" s="75" t="s">
        <v>921</v>
      </c>
      <c r="V177" s="75" t="s">
        <v>922</v>
      </c>
    </row>
    <row r="178" spans="21:22" x14ac:dyDescent="0.2">
      <c r="U178" s="75" t="s">
        <v>923</v>
      </c>
      <c r="V178" s="75" t="s">
        <v>924</v>
      </c>
    </row>
    <row r="179" spans="21:22" x14ac:dyDescent="0.2">
      <c r="U179" s="75" t="s">
        <v>925</v>
      </c>
      <c r="V179" s="75" t="s">
        <v>926</v>
      </c>
    </row>
    <row r="180" spans="21:22" x14ac:dyDescent="0.2">
      <c r="U180" s="75" t="s">
        <v>927</v>
      </c>
      <c r="V180" s="75" t="s">
        <v>928</v>
      </c>
    </row>
    <row r="181" spans="21:22" x14ac:dyDescent="0.2">
      <c r="U181" s="75" t="s">
        <v>929</v>
      </c>
      <c r="V181" s="75" t="s">
        <v>930</v>
      </c>
    </row>
    <row r="182" spans="21:22" x14ac:dyDescent="0.2">
      <c r="U182" s="75" t="s">
        <v>931</v>
      </c>
      <c r="V182" s="75" t="s">
        <v>932</v>
      </c>
    </row>
    <row r="183" spans="21:22" x14ac:dyDescent="0.2">
      <c r="U183" s="75" t="s">
        <v>933</v>
      </c>
      <c r="V183" s="75" t="s">
        <v>934</v>
      </c>
    </row>
    <row r="184" spans="21:22" x14ac:dyDescent="0.2">
      <c r="U184" s="75" t="s">
        <v>935</v>
      </c>
      <c r="V184" s="75" t="s">
        <v>936</v>
      </c>
    </row>
    <row r="185" spans="21:22" x14ac:dyDescent="0.2">
      <c r="U185" s="75" t="s">
        <v>937</v>
      </c>
      <c r="V185" s="75" t="s">
        <v>938</v>
      </c>
    </row>
    <row r="186" spans="21:22" x14ac:dyDescent="0.2">
      <c r="U186" s="75" t="s">
        <v>939</v>
      </c>
      <c r="V186" s="75" t="s">
        <v>940</v>
      </c>
    </row>
    <row r="187" spans="21:22" x14ac:dyDescent="0.2">
      <c r="U187" s="75" t="s">
        <v>941</v>
      </c>
      <c r="V187" s="75" t="s">
        <v>942</v>
      </c>
    </row>
    <row r="188" spans="21:22" x14ac:dyDescent="0.2">
      <c r="U188" s="75" t="s">
        <v>943</v>
      </c>
      <c r="V188" s="75" t="s">
        <v>944</v>
      </c>
    </row>
    <row r="189" spans="21:22" x14ac:dyDescent="0.2">
      <c r="U189" s="75" t="s">
        <v>945</v>
      </c>
      <c r="V189" s="75" t="s">
        <v>946</v>
      </c>
    </row>
    <row r="190" spans="21:22" x14ac:dyDescent="0.2">
      <c r="U190" s="75" t="s">
        <v>947</v>
      </c>
      <c r="V190" s="75" t="s">
        <v>948</v>
      </c>
    </row>
    <row r="191" spans="21:22" x14ac:dyDescent="0.2">
      <c r="U191" s="75" t="s">
        <v>949</v>
      </c>
      <c r="V191" s="75" t="s">
        <v>950</v>
      </c>
    </row>
    <row r="192" spans="21:22" x14ac:dyDescent="0.2">
      <c r="U192" s="75" t="s">
        <v>951</v>
      </c>
      <c r="V192" s="75" t="s">
        <v>952</v>
      </c>
    </row>
    <row r="193" spans="21:22" x14ac:dyDescent="0.2">
      <c r="U193" s="75" t="s">
        <v>953</v>
      </c>
      <c r="V193" s="75" t="s">
        <v>954</v>
      </c>
    </row>
    <row r="194" spans="21:22" x14ac:dyDescent="0.2">
      <c r="U194" s="75" t="s">
        <v>955</v>
      </c>
      <c r="V194" s="75" t="s">
        <v>956</v>
      </c>
    </row>
    <row r="195" spans="21:22" x14ac:dyDescent="0.2">
      <c r="U195" s="75" t="s">
        <v>957</v>
      </c>
      <c r="V195" s="75" t="s">
        <v>958</v>
      </c>
    </row>
    <row r="196" spans="21:22" x14ac:dyDescent="0.2">
      <c r="U196" s="75" t="s">
        <v>959</v>
      </c>
      <c r="V196" s="75" t="s">
        <v>960</v>
      </c>
    </row>
    <row r="197" spans="21:22" x14ac:dyDescent="0.2">
      <c r="U197" s="75" t="s">
        <v>961</v>
      </c>
      <c r="V197" s="75" t="s">
        <v>962</v>
      </c>
    </row>
    <row r="198" spans="21:22" x14ac:dyDescent="0.2">
      <c r="U198" s="75" t="s">
        <v>963</v>
      </c>
      <c r="V198" s="75" t="s">
        <v>964</v>
      </c>
    </row>
    <row r="199" spans="21:22" x14ac:dyDescent="0.2">
      <c r="U199" s="75" t="s">
        <v>965</v>
      </c>
      <c r="V199" s="75" t="s">
        <v>966</v>
      </c>
    </row>
    <row r="200" spans="21:22" x14ac:dyDescent="0.2">
      <c r="U200" s="75" t="s">
        <v>967</v>
      </c>
      <c r="V200" s="75" t="s">
        <v>968</v>
      </c>
    </row>
    <row r="201" spans="21:22" x14ac:dyDescent="0.2">
      <c r="U201" s="75" t="s">
        <v>969</v>
      </c>
      <c r="V201" s="75" t="s">
        <v>970</v>
      </c>
    </row>
    <row r="202" spans="21:22" x14ac:dyDescent="0.2">
      <c r="U202" s="75" t="s">
        <v>971</v>
      </c>
      <c r="V202" s="75" t="s">
        <v>972</v>
      </c>
    </row>
    <row r="203" spans="21:22" x14ac:dyDescent="0.2">
      <c r="U203" s="75" t="s">
        <v>973</v>
      </c>
      <c r="V203" s="75" t="s">
        <v>974</v>
      </c>
    </row>
    <row r="204" spans="21:22" x14ac:dyDescent="0.2">
      <c r="U204" s="75" t="s">
        <v>975</v>
      </c>
      <c r="V204" s="75" t="s">
        <v>976</v>
      </c>
    </row>
    <row r="205" spans="21:22" x14ac:dyDescent="0.2">
      <c r="U205" s="75" t="s">
        <v>977</v>
      </c>
      <c r="V205" s="75" t="s">
        <v>978</v>
      </c>
    </row>
    <row r="206" spans="21:22" x14ac:dyDescent="0.2">
      <c r="U206" s="75" t="s">
        <v>979</v>
      </c>
      <c r="V206" s="75" t="s">
        <v>980</v>
      </c>
    </row>
    <row r="207" spans="21:22" x14ac:dyDescent="0.2">
      <c r="U207" s="75" t="s">
        <v>981</v>
      </c>
      <c r="V207" s="75" t="s">
        <v>982</v>
      </c>
    </row>
    <row r="208" spans="21:22" x14ac:dyDescent="0.2">
      <c r="U208" s="75" t="s">
        <v>983</v>
      </c>
      <c r="V208" s="75" t="s">
        <v>984</v>
      </c>
    </row>
    <row r="209" spans="21:22" x14ac:dyDescent="0.2">
      <c r="U209" s="75" t="s">
        <v>985</v>
      </c>
      <c r="V209" s="75" t="s">
        <v>986</v>
      </c>
    </row>
    <row r="210" spans="21:22" x14ac:dyDescent="0.2">
      <c r="U210" s="75" t="s">
        <v>987</v>
      </c>
      <c r="V210" s="75" t="s">
        <v>988</v>
      </c>
    </row>
    <row r="211" spans="21:22" x14ac:dyDescent="0.2">
      <c r="U211" s="75" t="s">
        <v>989</v>
      </c>
      <c r="V211" s="75" t="s">
        <v>990</v>
      </c>
    </row>
    <row r="212" spans="21:22" x14ac:dyDescent="0.2">
      <c r="U212" s="75" t="s">
        <v>991</v>
      </c>
      <c r="V212" s="75" t="s">
        <v>992</v>
      </c>
    </row>
    <row r="213" spans="21:22" x14ac:dyDescent="0.2">
      <c r="U213" s="75" t="s">
        <v>993</v>
      </c>
      <c r="V213" s="75" t="s">
        <v>994</v>
      </c>
    </row>
    <row r="214" spans="21:22" x14ac:dyDescent="0.2">
      <c r="U214" s="75" t="s">
        <v>995</v>
      </c>
      <c r="V214" s="75" t="s">
        <v>996</v>
      </c>
    </row>
    <row r="215" spans="21:22" x14ac:dyDescent="0.2">
      <c r="U215" s="75" t="s">
        <v>997</v>
      </c>
      <c r="V215" s="75" t="s">
        <v>998</v>
      </c>
    </row>
    <row r="216" spans="21:22" x14ac:dyDescent="0.2">
      <c r="U216" s="75" t="s">
        <v>999</v>
      </c>
      <c r="V216" s="75" t="s">
        <v>1000</v>
      </c>
    </row>
    <row r="217" spans="21:22" x14ac:dyDescent="0.2">
      <c r="U217" s="75" t="s">
        <v>1001</v>
      </c>
      <c r="V217" s="75" t="s">
        <v>1002</v>
      </c>
    </row>
    <row r="218" spans="21:22" x14ac:dyDescent="0.2">
      <c r="U218" s="75" t="s">
        <v>1003</v>
      </c>
      <c r="V218" s="75" t="s">
        <v>1004</v>
      </c>
    </row>
    <row r="219" spans="21:22" x14ac:dyDescent="0.2">
      <c r="U219" s="75" t="s">
        <v>1005</v>
      </c>
      <c r="V219" s="75" t="s">
        <v>1006</v>
      </c>
    </row>
    <row r="220" spans="21:22" x14ac:dyDescent="0.2">
      <c r="U220" s="75" t="s">
        <v>1007</v>
      </c>
      <c r="V220" s="75" t="s">
        <v>1008</v>
      </c>
    </row>
    <row r="221" spans="21:22" x14ac:dyDescent="0.2">
      <c r="U221" s="75" t="s">
        <v>1009</v>
      </c>
      <c r="V221" s="75" t="s">
        <v>1010</v>
      </c>
    </row>
    <row r="222" spans="21:22" x14ac:dyDescent="0.2">
      <c r="U222" s="75" t="s">
        <v>1011</v>
      </c>
      <c r="V222" s="75" t="s">
        <v>1012</v>
      </c>
    </row>
    <row r="223" spans="21:22" x14ac:dyDescent="0.2">
      <c r="U223" s="75" t="s">
        <v>1013</v>
      </c>
      <c r="V223" s="75" t="s">
        <v>1014</v>
      </c>
    </row>
    <row r="224" spans="21:22" x14ac:dyDescent="0.2">
      <c r="U224" s="75" t="s">
        <v>1015</v>
      </c>
      <c r="V224" s="75" t="s">
        <v>1016</v>
      </c>
    </row>
    <row r="225" spans="21:22" x14ac:dyDescent="0.2">
      <c r="U225" s="75" t="s">
        <v>1017</v>
      </c>
      <c r="V225" s="75" t="s">
        <v>1018</v>
      </c>
    </row>
    <row r="226" spans="21:22" x14ac:dyDescent="0.2">
      <c r="U226" s="75" t="s">
        <v>1019</v>
      </c>
      <c r="V226" s="75" t="s">
        <v>1020</v>
      </c>
    </row>
    <row r="227" spans="21:22" x14ac:dyDescent="0.2">
      <c r="U227" s="75" t="s">
        <v>1021</v>
      </c>
      <c r="V227" s="75" t="s">
        <v>1022</v>
      </c>
    </row>
    <row r="228" spans="21:22" x14ac:dyDescent="0.2">
      <c r="U228" s="75" t="s">
        <v>1023</v>
      </c>
      <c r="V228" s="75" t="s">
        <v>1024</v>
      </c>
    </row>
    <row r="229" spans="21:22" x14ac:dyDescent="0.2">
      <c r="U229" s="75" t="s">
        <v>1025</v>
      </c>
      <c r="V229" s="75" t="s">
        <v>1026</v>
      </c>
    </row>
    <row r="230" spans="21:22" x14ac:dyDescent="0.2">
      <c r="U230" s="75" t="s">
        <v>1027</v>
      </c>
      <c r="V230" s="75" t="s">
        <v>1028</v>
      </c>
    </row>
    <row r="231" spans="21:22" x14ac:dyDescent="0.2">
      <c r="U231" s="75" t="s">
        <v>1029</v>
      </c>
      <c r="V231" s="75" t="s">
        <v>1030</v>
      </c>
    </row>
    <row r="232" spans="21:22" x14ac:dyDescent="0.2">
      <c r="U232" s="75" t="s">
        <v>1031</v>
      </c>
      <c r="V232" s="75" t="s">
        <v>1032</v>
      </c>
    </row>
    <row r="233" spans="21:22" x14ac:dyDescent="0.2">
      <c r="U233" s="75" t="s">
        <v>1033</v>
      </c>
      <c r="V233" s="75" t="s">
        <v>1034</v>
      </c>
    </row>
    <row r="234" spans="21:22" x14ac:dyDescent="0.2">
      <c r="U234" s="75" t="s">
        <v>1035</v>
      </c>
      <c r="V234" s="75" t="s">
        <v>1036</v>
      </c>
    </row>
    <row r="235" spans="21:22" x14ac:dyDescent="0.2">
      <c r="U235" s="75" t="s">
        <v>1037</v>
      </c>
      <c r="V235" s="75" t="s">
        <v>1038</v>
      </c>
    </row>
    <row r="236" spans="21:22" x14ac:dyDescent="0.2">
      <c r="U236" s="75" t="s">
        <v>1039</v>
      </c>
      <c r="V236" s="75" t="s">
        <v>1040</v>
      </c>
    </row>
    <row r="237" spans="21:22" x14ac:dyDescent="0.2">
      <c r="U237" s="75" t="s">
        <v>1041</v>
      </c>
      <c r="V237" s="75" t="s">
        <v>1042</v>
      </c>
    </row>
    <row r="238" spans="21:22" x14ac:dyDescent="0.2">
      <c r="U238" s="75" t="s">
        <v>1043</v>
      </c>
      <c r="V238" s="75" t="s">
        <v>1044</v>
      </c>
    </row>
    <row r="239" spans="21:22" x14ac:dyDescent="0.2">
      <c r="U239" s="75" t="s">
        <v>1045</v>
      </c>
      <c r="V239" s="75" t="s">
        <v>1046</v>
      </c>
    </row>
    <row r="240" spans="21:22" x14ac:dyDescent="0.2">
      <c r="U240" s="75" t="s">
        <v>1047</v>
      </c>
      <c r="V240" s="75" t="s">
        <v>1048</v>
      </c>
    </row>
    <row r="241" spans="21:22" x14ac:dyDescent="0.2">
      <c r="U241" s="75" t="s">
        <v>1049</v>
      </c>
      <c r="V241" s="75" t="s">
        <v>1050</v>
      </c>
    </row>
    <row r="242" spans="21:22" x14ac:dyDescent="0.2">
      <c r="U242" s="75" t="s">
        <v>1051</v>
      </c>
      <c r="V242" s="75" t="s">
        <v>1052</v>
      </c>
    </row>
    <row r="243" spans="21:22" x14ac:dyDescent="0.2">
      <c r="U243" s="75" t="s">
        <v>1053</v>
      </c>
      <c r="V243" s="75" t="s">
        <v>1054</v>
      </c>
    </row>
    <row r="244" spans="21:22" x14ac:dyDescent="0.2">
      <c r="U244" s="75" t="s">
        <v>1055</v>
      </c>
      <c r="V244" s="75" t="s">
        <v>1056</v>
      </c>
    </row>
    <row r="245" spans="21:22" x14ac:dyDescent="0.2">
      <c r="U245" s="75" t="s">
        <v>1057</v>
      </c>
      <c r="V245" s="75" t="s">
        <v>1058</v>
      </c>
    </row>
    <row r="246" spans="21:22" x14ac:dyDescent="0.2">
      <c r="U246" s="75" t="s">
        <v>1059</v>
      </c>
      <c r="V246" s="75" t="s">
        <v>1060</v>
      </c>
    </row>
    <row r="247" spans="21:22" x14ac:dyDescent="0.2">
      <c r="U247" s="75" t="s">
        <v>1061</v>
      </c>
      <c r="V247" s="75" t="s">
        <v>1062</v>
      </c>
    </row>
    <row r="248" spans="21:22" x14ac:dyDescent="0.2">
      <c r="U248" s="75" t="s">
        <v>1063</v>
      </c>
      <c r="V248" s="75" t="s">
        <v>1064</v>
      </c>
    </row>
    <row r="249" spans="21:22" x14ac:dyDescent="0.2">
      <c r="U249" s="75" t="s">
        <v>1065</v>
      </c>
      <c r="V249" s="75" t="s">
        <v>1066</v>
      </c>
    </row>
    <row r="250" spans="21:22" x14ac:dyDescent="0.2">
      <c r="U250" s="75" t="s">
        <v>1067</v>
      </c>
      <c r="V250" s="75" t="s">
        <v>1068</v>
      </c>
    </row>
    <row r="251" spans="21:22" x14ac:dyDescent="0.2">
      <c r="U251" s="75" t="s">
        <v>1069</v>
      </c>
      <c r="V251" s="75" t="s">
        <v>1070</v>
      </c>
    </row>
  </sheetData>
  <sheetProtection algorithmName="SHA-512" hashValue="wVn+JA6QKqKwX3PYOnTMa2NjSq47PxkjjA/6Qp8RcPWigOFt88rq7HuMt5TPi7s1xI5Bp8oTJhtqFPJyUw6VRQ==" saltValue="vunoHu069Tr7Ey6Q8ftRaw==" spinCount="100000" sheet="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Button 1">
              <controlPr defaultSize="0" print="0" autoFill="0" autoPict="0" macro="[0]!DoSaveFile">
                <anchor moveWithCells="1" sizeWithCells="1">
                  <from>
                    <xdr:col>0</xdr:col>
                    <xdr:colOff>990600</xdr:colOff>
                    <xdr:row>4</xdr:row>
                    <xdr:rowOff>47625</xdr:rowOff>
                  </from>
                  <to>
                    <xdr:col>3</xdr:col>
                    <xdr:colOff>352425</xdr:colOff>
                    <xdr:row>9</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63</vt:i4>
      </vt:variant>
    </vt:vector>
  </HeadingPairs>
  <TitlesOfParts>
    <vt:vector size="71" baseType="lpstr">
      <vt:lpstr>Disclaimer</vt:lpstr>
      <vt:lpstr>Base Information</vt:lpstr>
      <vt:lpstr>_FORM_FREEZE_TH</vt:lpstr>
      <vt:lpstr>_FORM_FREEZE_EN</vt:lpstr>
      <vt:lpstr>_FORM_ACCOUNT_TH</vt:lpstr>
      <vt:lpstr>_FORM_ACCOUNT_EN</vt:lpstr>
      <vt:lpstr>Detail Offer</vt:lpstr>
      <vt:lpstr>Param</vt:lpstr>
      <vt:lpstr>_FORM_FREEZE_TH!_Toc508104797</vt:lpstr>
      <vt:lpstr>AC_CHK_SAME</vt:lpstr>
      <vt:lpstr>CASH_AC_BANK</vt:lpstr>
      <vt:lpstr>CASH_AC_NAME</vt:lpstr>
      <vt:lpstr>CASH_AC_NUM</vt:lpstr>
      <vt:lpstr>CASH_AC_TYPE</vt:lpstr>
      <vt:lpstr>CUSTY_AUTH_NAME</vt:lpstr>
      <vt:lpstr>CUSTY_CONTACT_DEPT</vt:lpstr>
      <vt:lpstr>CUSTY_CONTACT_EMAIL</vt:lpstr>
      <vt:lpstr>CUSTY_CONTACT_FAX</vt:lpstr>
      <vt:lpstr>CUSTY_CONTACT_NAME</vt:lpstr>
      <vt:lpstr>CUSTY_CONTACT_TEL</vt:lpstr>
      <vt:lpstr>CUSTY_FAX</vt:lpstr>
      <vt:lpstr>CUSTY_NAME</vt:lpstr>
      <vt:lpstr>CUSTY_TEL</vt:lpstr>
      <vt:lpstr>DB_CUSTY_NAME</vt:lpstr>
      <vt:lpstr>DIR_SAVE</vt:lpstr>
      <vt:lpstr>DROP_AIF</vt:lpstr>
      <vt:lpstr>DROP_CASH_AC_BANK</vt:lpstr>
      <vt:lpstr>DROP_COUNTRY</vt:lpstr>
      <vt:lpstr>DROP_CUSTY_NAME</vt:lpstr>
      <vt:lpstr>DROP_INV_TYPE</vt:lpstr>
      <vt:lpstr>DROP_INV_TYPE_BOT</vt:lpstr>
      <vt:lpstr>FILE_ID</vt:lpstr>
      <vt:lpstr>FUND_SYMBOL</vt:lpstr>
      <vt:lpstr>HIDDEN_FLAG</vt:lpstr>
      <vt:lpstr>INV_AC_NAME</vt:lpstr>
      <vt:lpstr>INV_AC_NUM</vt:lpstr>
      <vt:lpstr>INV_ADDR</vt:lpstr>
      <vt:lpstr>INV_AUTH_NAME</vt:lpstr>
      <vt:lpstr>INV_CONTACT_DEPT</vt:lpstr>
      <vt:lpstr>INV_CONTACT_EMAIL</vt:lpstr>
      <vt:lpstr>INV_CONTACT_FAX</vt:lpstr>
      <vt:lpstr>INV_CONTACT_NAME</vt:lpstr>
      <vt:lpstr>INV_CONTACT_TEL</vt:lpstr>
      <vt:lpstr>INV_DB_AC_NAME</vt:lpstr>
      <vt:lpstr>INV_DB_AC_NUM</vt:lpstr>
      <vt:lpstr>INV_DOMICILE</vt:lpstr>
      <vt:lpstr>INV_FAX</vt:lpstr>
      <vt:lpstr>INV_NAME</vt:lpstr>
      <vt:lpstr>INV_NAME_EN</vt:lpstr>
      <vt:lpstr>INV_REMARK</vt:lpstr>
      <vt:lpstr>INV_TAX_ID</vt:lpstr>
      <vt:lpstr>INV_TAX_TYPE</vt:lpstr>
      <vt:lpstr>INV_TEL</vt:lpstr>
      <vt:lpstr>INV_TYPE</vt:lpstr>
      <vt:lpstr>PARENT_ID</vt:lpstr>
      <vt:lpstr>_FORM_ACCOUNT_EN!Print_Area</vt:lpstr>
      <vt:lpstr>_FORM_ACCOUNT_TH!Print_Area</vt:lpstr>
      <vt:lpstr>_FORM_FREEZE_EN!Print_Area</vt:lpstr>
      <vt:lpstr>_FORM_FREEZE_TH!Print_Area</vt:lpstr>
      <vt:lpstr>SB_UNIT_1</vt:lpstr>
      <vt:lpstr>SB_UNIT_2</vt:lpstr>
      <vt:lpstr>SB_UNIT_3</vt:lpstr>
      <vt:lpstr>TSD_AC_BIC_CODE</vt:lpstr>
      <vt:lpstr>TSD_AC_NAME</vt:lpstr>
      <vt:lpstr>TSD_AC_NUM</vt:lpstr>
      <vt:lpstr>TSD_DB_AC_BIC_CODE</vt:lpstr>
      <vt:lpstr>TSD_DB_AC_NAME</vt:lpstr>
      <vt:lpstr>TSD_DB_AC_NUM</vt:lpstr>
      <vt:lpstr>WHT_DB_RATE_C</vt:lpstr>
      <vt:lpstr>WHT_SB_RATE_C</vt:lpstr>
      <vt:lpstr>WHT_SB_RATE_I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sombat</dc:creator>
  <cp:lastModifiedBy>สิทธานต์ เสถียรพัฒนากูล (Sittan Sathianphattanakool)</cp:lastModifiedBy>
  <cp:lastPrinted>2018-03-29T10:44:06Z</cp:lastPrinted>
  <dcterms:created xsi:type="dcterms:W3CDTF">2018-03-15T13:46:45Z</dcterms:created>
  <dcterms:modified xsi:type="dcterms:W3CDTF">2018-03-30T06:51:09Z</dcterms:modified>
</cp:coreProperties>
</file>